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utierrez.DADEP\Google Drive\caminabili\"/>
    </mc:Choice>
  </mc:AlternateContent>
  <bookViews>
    <workbookView xWindow="0" yWindow="0" windowWidth="28800" windowHeight="11310"/>
  </bookViews>
  <sheets>
    <sheet name="Hoja1" sheetId="18" r:id="rId1"/>
    <sheet name="1. Sub Calidad Ambiental" sheetId="4" r:id="rId2"/>
    <sheet name="1.2. PM10" sheetId="5" r:id="rId3"/>
    <sheet name="1.1. Arbolado" sheetId="6" r:id="rId4"/>
    <sheet name="1.3. Parques" sheetId="7" r:id="rId5"/>
    <sheet name="2. Sub Densidad" sheetId="8" r:id="rId6"/>
    <sheet name="2.1. AC" sheetId="9" r:id="rId7"/>
    <sheet name="2.2. Población" sheetId="10" r:id="rId8"/>
    <sheet name="3. Sub Confort" sheetId="11" r:id="rId9"/>
    <sheet name="4. Sub proximidad " sheetId="12" r:id="rId10"/>
    <sheet name="semaforos" sheetId="13" r:id="rId11"/>
    <sheet name="cestos y bancos" sheetId="14" r:id="rId12"/>
    <sheet name="luminarias" sheetId="15" r:id="rId13"/>
    <sheet name="puentes" sheetId="17" r:id="rId14"/>
    <sheet name="empleo 2016" sheetId="20" r:id="rId15"/>
    <sheet name="entropia" sheetId="19" r:id="rId16"/>
    <sheet name="upz datos" sheetId="16" r:id="rId17"/>
  </sheets>
  <definedNames>
    <definedName name="_xlnm._FilterDatabase" localSheetId="1" hidden="1">'1. Sub Calidad Ambiental'!$A$1:$N$1</definedName>
    <definedName name="_xlnm._FilterDatabase" localSheetId="3" hidden="1">'1.1. Arbolado'!$A$1:$B$113</definedName>
    <definedName name="_xlnm._FilterDatabase" localSheetId="5" hidden="1">'2. Sub Densidad'!$A$1:$J$1</definedName>
    <definedName name="_xlnm._FilterDatabase" localSheetId="7" hidden="1">'2.2. Población'!$A$1:$N$1</definedName>
    <definedName name="acupz" localSheetId="5">'2. Sub Densidad'!$F$1:$F$113</definedName>
    <definedName name="acupz" localSheetId="6">'2.1. AC'!$A$1:$B$113</definedName>
    <definedName name="anchoanden_upz" localSheetId="8">'3. Sub Confort'!#REF!</definedName>
    <definedName name="anchoanden_upz_1" localSheetId="8">'3. Sub Confort'!$F$2:$G$113</definedName>
    <definedName name="conectividad" localSheetId="8">'3. Sub Confort'!$I$1:$L$113</definedName>
    <definedName name="max">'4. Sub proximidad '!$A$113</definedName>
    <definedName name="min">'4. Sub proximidad '!$A$112</definedName>
  </definedNames>
  <calcPr calcId="162913"/>
  <pivotCaches>
    <pivotCache cacheId="0" r:id="rId18"/>
  </pivotCaches>
  <fileRecoveryPr autoRecover="0"/>
</workbook>
</file>

<file path=xl/calcChain.xml><?xml version="1.0" encoding="utf-8"?>
<calcChain xmlns="http://schemas.openxmlformats.org/spreadsheetml/2006/main">
  <c r="BA3" i="18" l="1"/>
  <c r="BA4" i="18"/>
  <c r="BA5" i="18"/>
  <c r="BA6" i="18"/>
  <c r="BA7" i="18"/>
  <c r="BA8" i="18"/>
  <c r="BA9" i="18"/>
  <c r="BA10" i="18"/>
  <c r="BA11" i="18"/>
  <c r="BA12" i="18"/>
  <c r="BA13" i="18"/>
  <c r="BA14" i="18"/>
  <c r="BA15" i="18"/>
  <c r="BA16" i="18"/>
  <c r="BA17" i="18"/>
  <c r="BA18" i="18"/>
  <c r="BA19" i="18"/>
  <c r="BA20" i="18"/>
  <c r="BA21" i="18"/>
  <c r="BA22" i="18"/>
  <c r="BA23" i="18"/>
  <c r="BA24" i="18"/>
  <c r="BA25" i="18"/>
  <c r="BA26" i="18"/>
  <c r="BA27" i="18"/>
  <c r="BA28" i="18"/>
  <c r="BA29" i="18"/>
  <c r="BA30" i="18"/>
  <c r="BA31" i="18"/>
  <c r="BA32" i="18"/>
  <c r="BA33" i="18"/>
  <c r="BA34" i="18"/>
  <c r="BA35" i="18"/>
  <c r="BA36" i="18"/>
  <c r="BA37" i="18"/>
  <c r="BA38" i="18"/>
  <c r="BA39" i="18"/>
  <c r="BA40" i="18"/>
  <c r="BA41" i="18"/>
  <c r="BA42" i="18"/>
  <c r="BA43" i="18"/>
  <c r="BA44" i="18"/>
  <c r="BA45" i="18"/>
  <c r="BA46" i="18"/>
  <c r="BA47" i="18"/>
  <c r="BA48" i="18"/>
  <c r="BA49" i="18"/>
  <c r="BA50" i="18"/>
  <c r="BA51" i="18"/>
  <c r="BA52" i="18"/>
  <c r="BA53" i="18"/>
  <c r="BA54" i="18"/>
  <c r="BA55" i="18"/>
  <c r="BA56" i="18"/>
  <c r="BA57" i="18"/>
  <c r="BA58" i="18"/>
  <c r="BA59" i="18"/>
  <c r="BA60" i="18"/>
  <c r="BA61" i="18"/>
  <c r="BA62" i="18"/>
  <c r="BA63" i="18"/>
  <c r="BA64" i="18"/>
  <c r="BA65" i="18"/>
  <c r="BA66" i="18"/>
  <c r="BA67" i="18"/>
  <c r="BA68" i="18"/>
  <c r="BA69" i="18"/>
  <c r="BA70" i="18"/>
  <c r="BA71" i="18"/>
  <c r="BA72" i="18"/>
  <c r="BA73" i="18"/>
  <c r="BA74" i="18"/>
  <c r="BA75" i="18"/>
  <c r="BA76" i="18"/>
  <c r="BA77" i="18"/>
  <c r="BA78" i="18"/>
  <c r="BA79" i="18"/>
  <c r="BA80" i="18"/>
  <c r="BA81" i="18"/>
  <c r="BA82" i="18"/>
  <c r="BA83" i="18"/>
  <c r="BA84" i="18"/>
  <c r="BA85" i="18"/>
  <c r="BA86" i="18"/>
  <c r="BA87" i="18"/>
  <c r="BA88" i="18"/>
  <c r="BA89" i="18"/>
  <c r="BA90" i="18"/>
  <c r="BA91" i="18"/>
  <c r="BA92" i="18"/>
  <c r="BA93" i="18"/>
  <c r="BA94" i="18"/>
  <c r="BA95" i="18"/>
  <c r="BA96" i="18"/>
  <c r="BA97" i="18"/>
  <c r="BA98" i="18"/>
  <c r="BA99" i="18"/>
  <c r="BA100" i="18"/>
  <c r="BA101" i="18"/>
  <c r="BA102" i="18"/>
  <c r="BA103" i="18"/>
  <c r="BA104" i="18"/>
  <c r="BA105" i="18"/>
  <c r="BA106" i="18"/>
  <c r="BA107" i="18"/>
  <c r="BA108" i="18"/>
  <c r="BA109" i="18"/>
  <c r="BA110" i="18"/>
  <c r="BA111" i="18"/>
  <c r="BA112" i="18"/>
  <c r="BA113" i="18"/>
  <c r="BA2" i="18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2" i="15"/>
  <c r="D115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2" i="14"/>
  <c r="D90" i="14"/>
  <c r="F113" i="20"/>
  <c r="E30" i="20"/>
  <c r="E38" i="20"/>
  <c r="E46" i="20"/>
  <c r="E94" i="20"/>
  <c r="E102" i="20"/>
  <c r="E110" i="20"/>
  <c r="D2" i="20"/>
  <c r="E2" i="20" s="1"/>
  <c r="D3" i="20"/>
  <c r="E3" i="20" s="1"/>
  <c r="D4" i="20"/>
  <c r="E4" i="20" s="1"/>
  <c r="D5" i="20"/>
  <c r="E5" i="20" s="1"/>
  <c r="D6" i="20"/>
  <c r="E6" i="20" s="1"/>
  <c r="D7" i="20"/>
  <c r="E7" i="20" s="1"/>
  <c r="D8" i="20"/>
  <c r="E8" i="20" s="1"/>
  <c r="D9" i="20"/>
  <c r="E9" i="20" s="1"/>
  <c r="D10" i="20"/>
  <c r="E10" i="20" s="1"/>
  <c r="D11" i="20"/>
  <c r="E11" i="20" s="1"/>
  <c r="D12" i="20"/>
  <c r="E12" i="20" s="1"/>
  <c r="D13" i="20"/>
  <c r="E13" i="20" s="1"/>
  <c r="D14" i="20"/>
  <c r="E14" i="20" s="1"/>
  <c r="D15" i="20"/>
  <c r="E15" i="20" s="1"/>
  <c r="D16" i="20"/>
  <c r="E16" i="20" s="1"/>
  <c r="D17" i="20"/>
  <c r="E17" i="20" s="1"/>
  <c r="D18" i="20"/>
  <c r="E18" i="20" s="1"/>
  <c r="D19" i="20"/>
  <c r="E19" i="20" s="1"/>
  <c r="D20" i="20"/>
  <c r="E20" i="20" s="1"/>
  <c r="D21" i="20"/>
  <c r="E21" i="20" s="1"/>
  <c r="D22" i="20"/>
  <c r="E22" i="20" s="1"/>
  <c r="D23" i="20"/>
  <c r="E23" i="20" s="1"/>
  <c r="D24" i="20"/>
  <c r="E24" i="20" s="1"/>
  <c r="D25" i="20"/>
  <c r="E25" i="20" s="1"/>
  <c r="D26" i="20"/>
  <c r="E26" i="20" s="1"/>
  <c r="D27" i="20"/>
  <c r="E27" i="20" s="1"/>
  <c r="D28" i="20"/>
  <c r="E28" i="20" s="1"/>
  <c r="D29" i="20"/>
  <c r="E29" i="20" s="1"/>
  <c r="D30" i="20"/>
  <c r="D31" i="20"/>
  <c r="E31" i="20" s="1"/>
  <c r="D32" i="20"/>
  <c r="E32" i="20" s="1"/>
  <c r="D33" i="20"/>
  <c r="E33" i="20" s="1"/>
  <c r="D34" i="20"/>
  <c r="E34" i="20" s="1"/>
  <c r="D35" i="20"/>
  <c r="E35" i="20" s="1"/>
  <c r="D36" i="20"/>
  <c r="E36" i="20" s="1"/>
  <c r="D37" i="20"/>
  <c r="E37" i="20" s="1"/>
  <c r="D38" i="20"/>
  <c r="D39" i="20"/>
  <c r="E39" i="20" s="1"/>
  <c r="D40" i="20"/>
  <c r="E40" i="20" s="1"/>
  <c r="D41" i="20"/>
  <c r="E41" i="20" s="1"/>
  <c r="D42" i="20"/>
  <c r="E42" i="20" s="1"/>
  <c r="D43" i="20"/>
  <c r="E43" i="20" s="1"/>
  <c r="D44" i="20"/>
  <c r="E44" i="20" s="1"/>
  <c r="D45" i="20"/>
  <c r="E45" i="20" s="1"/>
  <c r="D46" i="20"/>
  <c r="D47" i="20"/>
  <c r="E47" i="20" s="1"/>
  <c r="D48" i="20"/>
  <c r="E48" i="20" s="1"/>
  <c r="D49" i="20"/>
  <c r="E49" i="20" s="1"/>
  <c r="D50" i="20"/>
  <c r="E50" i="20" s="1"/>
  <c r="D51" i="20"/>
  <c r="E51" i="20" s="1"/>
  <c r="D52" i="20"/>
  <c r="E52" i="20" s="1"/>
  <c r="D53" i="20"/>
  <c r="E53" i="20" s="1"/>
  <c r="D54" i="20"/>
  <c r="E54" i="20" s="1"/>
  <c r="D55" i="20"/>
  <c r="E55" i="20" s="1"/>
  <c r="D56" i="20"/>
  <c r="E56" i="20" s="1"/>
  <c r="D57" i="20"/>
  <c r="E57" i="20" s="1"/>
  <c r="D58" i="20"/>
  <c r="E58" i="20" s="1"/>
  <c r="D59" i="20"/>
  <c r="E59" i="20" s="1"/>
  <c r="D60" i="20"/>
  <c r="E60" i="20" s="1"/>
  <c r="D61" i="20"/>
  <c r="E61" i="20" s="1"/>
  <c r="D62" i="20"/>
  <c r="E62" i="20" s="1"/>
  <c r="D63" i="20"/>
  <c r="E63" i="20" s="1"/>
  <c r="D64" i="20"/>
  <c r="E64" i="20" s="1"/>
  <c r="D65" i="20"/>
  <c r="E65" i="20" s="1"/>
  <c r="D66" i="20"/>
  <c r="E66" i="20" s="1"/>
  <c r="D67" i="20"/>
  <c r="E67" i="20" s="1"/>
  <c r="D68" i="20"/>
  <c r="E68" i="20" s="1"/>
  <c r="D69" i="20"/>
  <c r="E69" i="20" s="1"/>
  <c r="D70" i="20"/>
  <c r="E70" i="20" s="1"/>
  <c r="D71" i="20"/>
  <c r="E71" i="20" s="1"/>
  <c r="D72" i="20"/>
  <c r="E72" i="20" s="1"/>
  <c r="D73" i="20"/>
  <c r="E73" i="20" s="1"/>
  <c r="D74" i="20"/>
  <c r="E74" i="20" s="1"/>
  <c r="D75" i="20"/>
  <c r="E75" i="20" s="1"/>
  <c r="D76" i="20"/>
  <c r="E76" i="20" s="1"/>
  <c r="D77" i="20"/>
  <c r="E77" i="20" s="1"/>
  <c r="D78" i="20"/>
  <c r="E78" i="20" s="1"/>
  <c r="D79" i="20"/>
  <c r="E79" i="20" s="1"/>
  <c r="D80" i="20"/>
  <c r="E80" i="20" s="1"/>
  <c r="D81" i="20"/>
  <c r="E81" i="20" s="1"/>
  <c r="D82" i="20"/>
  <c r="E82" i="20" s="1"/>
  <c r="D83" i="20"/>
  <c r="E83" i="20" s="1"/>
  <c r="D84" i="20"/>
  <c r="E84" i="20" s="1"/>
  <c r="D85" i="20"/>
  <c r="E85" i="20" s="1"/>
  <c r="D86" i="20"/>
  <c r="E86" i="20" s="1"/>
  <c r="D87" i="20"/>
  <c r="E87" i="20" s="1"/>
  <c r="D88" i="20"/>
  <c r="E88" i="20" s="1"/>
  <c r="D89" i="20"/>
  <c r="E89" i="20" s="1"/>
  <c r="D90" i="20"/>
  <c r="E90" i="20" s="1"/>
  <c r="D91" i="20"/>
  <c r="E91" i="20" s="1"/>
  <c r="D92" i="20"/>
  <c r="E92" i="20" s="1"/>
  <c r="D93" i="20"/>
  <c r="E93" i="20" s="1"/>
  <c r="D94" i="20"/>
  <c r="D95" i="20"/>
  <c r="E95" i="20" s="1"/>
  <c r="D96" i="20"/>
  <c r="E96" i="20" s="1"/>
  <c r="D97" i="20"/>
  <c r="E97" i="20" s="1"/>
  <c r="D98" i="20"/>
  <c r="E98" i="20" s="1"/>
  <c r="D99" i="20"/>
  <c r="E99" i="20" s="1"/>
  <c r="D100" i="20"/>
  <c r="E100" i="20" s="1"/>
  <c r="D101" i="20"/>
  <c r="E101" i="20" s="1"/>
  <c r="D102" i="20"/>
  <c r="D103" i="20"/>
  <c r="E103" i="20" s="1"/>
  <c r="D104" i="20"/>
  <c r="E104" i="20" s="1"/>
  <c r="D105" i="20"/>
  <c r="E105" i="20" s="1"/>
  <c r="D106" i="20"/>
  <c r="E106" i="20" s="1"/>
  <c r="D107" i="20"/>
  <c r="E107" i="20" s="1"/>
  <c r="D108" i="20"/>
  <c r="E108" i="20" s="1"/>
  <c r="D109" i="20"/>
  <c r="E109" i="20" s="1"/>
  <c r="D110" i="20"/>
  <c r="D111" i="20"/>
  <c r="E111" i="20" s="1"/>
  <c r="D112" i="20"/>
  <c r="E112" i="20" s="1"/>
  <c r="D113" i="20"/>
  <c r="E113" i="20" s="1"/>
  <c r="F25" i="20" l="1"/>
  <c r="F6" i="20"/>
  <c r="F96" i="20"/>
  <c r="F87" i="20"/>
  <c r="F77" i="20"/>
  <c r="F60" i="20"/>
  <c r="F91" i="20"/>
  <c r="F27" i="20"/>
  <c r="F80" i="20"/>
  <c r="F79" i="20"/>
  <c r="F85" i="20"/>
  <c r="F76" i="20"/>
  <c r="F66" i="20"/>
  <c r="F2" i="20"/>
  <c r="E115" i="20"/>
  <c r="F97" i="20" s="1"/>
  <c r="E114" i="20"/>
  <c r="F17" i="20" s="1"/>
  <c r="CD119" i="19"/>
  <c r="CD118" i="19"/>
  <c r="CD117" i="19"/>
  <c r="CD116" i="19"/>
  <c r="CD115" i="19"/>
  <c r="CD114" i="19"/>
  <c r="CD113" i="19"/>
  <c r="CD112" i="19"/>
  <c r="CD111" i="19"/>
  <c r="CD110" i="19"/>
  <c r="CD109" i="19"/>
  <c r="CD108" i="19"/>
  <c r="CD107" i="19"/>
  <c r="CD106" i="19"/>
  <c r="CD105" i="19"/>
  <c r="CD104" i="19"/>
  <c r="CD103" i="19"/>
  <c r="CD102" i="19"/>
  <c r="CD101" i="19"/>
  <c r="CD100" i="19"/>
  <c r="CD99" i="19"/>
  <c r="CD98" i="19"/>
  <c r="CD97" i="19"/>
  <c r="CD96" i="19"/>
  <c r="CD95" i="19"/>
  <c r="CD94" i="19"/>
  <c r="CD93" i="19"/>
  <c r="CD92" i="19"/>
  <c r="CD91" i="19"/>
  <c r="CD90" i="19"/>
  <c r="CD89" i="19"/>
  <c r="CD88" i="19"/>
  <c r="CD87" i="19"/>
  <c r="CD86" i="19"/>
  <c r="CD85" i="19"/>
  <c r="CD84" i="19"/>
  <c r="CD83" i="19"/>
  <c r="CD82" i="19"/>
  <c r="CD81" i="19"/>
  <c r="CD80" i="19"/>
  <c r="CD79" i="19"/>
  <c r="CD78" i="19"/>
  <c r="CD77" i="19"/>
  <c r="CD76" i="19"/>
  <c r="CD75" i="19"/>
  <c r="CD74" i="19"/>
  <c r="CD73" i="19"/>
  <c r="CD72" i="19"/>
  <c r="CD71" i="19"/>
  <c r="CD70" i="19"/>
  <c r="CD69" i="19"/>
  <c r="CD68" i="19"/>
  <c r="CD67" i="19"/>
  <c r="CD66" i="19"/>
  <c r="CD65" i="19"/>
  <c r="CD64" i="19"/>
  <c r="CD63" i="19"/>
  <c r="CD62" i="19"/>
  <c r="CD61" i="19"/>
  <c r="CD60" i="19"/>
  <c r="CD59" i="19"/>
  <c r="CD58" i="19"/>
  <c r="CD57" i="19"/>
  <c r="CD56" i="19"/>
  <c r="CD55" i="19"/>
  <c r="CD54" i="19"/>
  <c r="CD53" i="19"/>
  <c r="CD52" i="19"/>
  <c r="CD51" i="19"/>
  <c r="CD50" i="19"/>
  <c r="CD49" i="19"/>
  <c r="CD48" i="19"/>
  <c r="CD47" i="19"/>
  <c r="CD46" i="19"/>
  <c r="CD45" i="19"/>
  <c r="CD44" i="19"/>
  <c r="CD43" i="19"/>
  <c r="CD42" i="19"/>
  <c r="CD41" i="19"/>
  <c r="CD40" i="19"/>
  <c r="CD39" i="19"/>
  <c r="CD38" i="19"/>
  <c r="CD37" i="19"/>
  <c r="CD36" i="19"/>
  <c r="CD35" i="19"/>
  <c r="CD34" i="19"/>
  <c r="CD33" i="19"/>
  <c r="CD32" i="19"/>
  <c r="CD31" i="19"/>
  <c r="CD30" i="19"/>
  <c r="CD29" i="19"/>
  <c r="CD28" i="19"/>
  <c r="CD27" i="19"/>
  <c r="CD26" i="19"/>
  <c r="CD25" i="19"/>
  <c r="CD24" i="19"/>
  <c r="CD23" i="19"/>
  <c r="CD22" i="19"/>
  <c r="CD21" i="19"/>
  <c r="CD20" i="19"/>
  <c r="CD19" i="19"/>
  <c r="CD18" i="19"/>
  <c r="CD17" i="19"/>
  <c r="CD16" i="19"/>
  <c r="CD15" i="19"/>
  <c r="CD14" i="19"/>
  <c r="CD13" i="19"/>
  <c r="CD12" i="19"/>
  <c r="CD11" i="19"/>
  <c r="CD10" i="19"/>
  <c r="CD9" i="19"/>
  <c r="CD8" i="19"/>
  <c r="CD7" i="19"/>
  <c r="CD6" i="19"/>
  <c r="CD5" i="19"/>
  <c r="CD4" i="19"/>
  <c r="CD3" i="19"/>
  <c r="CD2" i="19"/>
  <c r="F10" i="20" l="1"/>
  <c r="F92" i="20"/>
  <c r="F95" i="20"/>
  <c r="F35" i="20"/>
  <c r="F68" i="20"/>
  <c r="F111" i="20"/>
  <c r="F14" i="20"/>
  <c r="F18" i="20"/>
  <c r="F100" i="20"/>
  <c r="F103" i="20"/>
  <c r="F43" i="20"/>
  <c r="F84" i="20"/>
  <c r="F102" i="20"/>
  <c r="F73" i="20"/>
  <c r="F26" i="20"/>
  <c r="F5" i="20"/>
  <c r="F7" i="20"/>
  <c r="F110" i="20"/>
  <c r="F51" i="20"/>
  <c r="F4" i="20"/>
  <c r="F108" i="20"/>
  <c r="F30" i="20"/>
  <c r="F16" i="20"/>
  <c r="F9" i="20"/>
  <c r="F89" i="20"/>
  <c r="F34" i="20"/>
  <c r="F98" i="20"/>
  <c r="F21" i="20"/>
  <c r="F15" i="20"/>
  <c r="F8" i="20"/>
  <c r="F33" i="20"/>
  <c r="F59" i="20"/>
  <c r="F12" i="20"/>
  <c r="F13" i="20"/>
  <c r="F23" i="20"/>
  <c r="F32" i="20"/>
  <c r="F41" i="20"/>
  <c r="F62" i="20"/>
  <c r="F105" i="20"/>
  <c r="F42" i="20"/>
  <c r="F106" i="20"/>
  <c r="F37" i="20"/>
  <c r="F31" i="20"/>
  <c r="F24" i="20"/>
  <c r="F3" i="20"/>
  <c r="F67" i="20"/>
  <c r="F20" i="20"/>
  <c r="F29" i="20"/>
  <c r="F39" i="20"/>
  <c r="F40" i="20"/>
  <c r="F49" i="20"/>
  <c r="F70" i="20"/>
  <c r="F74" i="20"/>
  <c r="F101" i="20"/>
  <c r="F88" i="20"/>
  <c r="F99" i="20"/>
  <c r="F93" i="20"/>
  <c r="F112" i="20"/>
  <c r="F57" i="20"/>
  <c r="F82" i="20"/>
  <c r="F94" i="20"/>
  <c r="F104" i="20"/>
  <c r="F107" i="20"/>
  <c r="F109" i="20"/>
  <c r="F46" i="20"/>
  <c r="F22" i="20"/>
  <c r="F90" i="20"/>
  <c r="F38" i="20"/>
  <c r="F54" i="20"/>
  <c r="F114" i="20"/>
  <c r="F50" i="20"/>
  <c r="F28" i="20"/>
  <c r="F53" i="20"/>
  <c r="F47" i="20"/>
  <c r="F48" i="20"/>
  <c r="F11" i="20"/>
  <c r="F75" i="20"/>
  <c r="F36" i="20"/>
  <c r="F45" i="20"/>
  <c r="F55" i="20"/>
  <c r="F56" i="20"/>
  <c r="F81" i="20"/>
  <c r="F78" i="20"/>
  <c r="F65" i="20"/>
  <c r="F58" i="20"/>
  <c r="F52" i="20"/>
  <c r="F69" i="20"/>
  <c r="F63" i="20"/>
  <c r="F64" i="20"/>
  <c r="F19" i="20"/>
  <c r="F83" i="20"/>
  <c r="F44" i="20"/>
  <c r="F61" i="20"/>
  <c r="F71" i="20"/>
  <c r="F72" i="20"/>
  <c r="F86" i="20"/>
  <c r="W2" i="18"/>
  <c r="W3" i="18"/>
  <c r="X3" i="18"/>
  <c r="W4" i="18"/>
  <c r="X4" i="18"/>
  <c r="W5" i="18"/>
  <c r="X5" i="18"/>
  <c r="W6" i="18"/>
  <c r="X6" i="18"/>
  <c r="W7" i="18"/>
  <c r="X7" i="18"/>
  <c r="W8" i="18"/>
  <c r="X8" i="18"/>
  <c r="W9" i="18"/>
  <c r="X9" i="18"/>
  <c r="W10" i="18"/>
  <c r="X10" i="18"/>
  <c r="W11" i="18"/>
  <c r="X11" i="18"/>
  <c r="W12" i="18"/>
  <c r="X12" i="18"/>
  <c r="W13" i="18"/>
  <c r="X13" i="18"/>
  <c r="W14" i="18"/>
  <c r="X14" i="18"/>
  <c r="W15" i="18"/>
  <c r="X15" i="18"/>
  <c r="W16" i="18"/>
  <c r="X16" i="18"/>
  <c r="W17" i="18"/>
  <c r="X17" i="18"/>
  <c r="W18" i="18"/>
  <c r="X18" i="18"/>
  <c r="W19" i="18"/>
  <c r="X19" i="18"/>
  <c r="W20" i="18"/>
  <c r="X20" i="18"/>
  <c r="W21" i="18"/>
  <c r="X21" i="18"/>
  <c r="W22" i="18"/>
  <c r="X22" i="18"/>
  <c r="W23" i="18"/>
  <c r="X23" i="18"/>
  <c r="W24" i="18"/>
  <c r="X24" i="18"/>
  <c r="W25" i="18"/>
  <c r="X25" i="18"/>
  <c r="W26" i="18"/>
  <c r="X26" i="18"/>
  <c r="W27" i="18"/>
  <c r="X27" i="18"/>
  <c r="W28" i="18"/>
  <c r="X28" i="18"/>
  <c r="W29" i="18"/>
  <c r="X29" i="18"/>
  <c r="W30" i="18"/>
  <c r="X30" i="18"/>
  <c r="W31" i="18"/>
  <c r="X31" i="18"/>
  <c r="W32" i="18"/>
  <c r="X32" i="18"/>
  <c r="W33" i="18"/>
  <c r="X33" i="18"/>
  <c r="W34" i="18"/>
  <c r="X34" i="18"/>
  <c r="W35" i="18"/>
  <c r="X35" i="18"/>
  <c r="W36" i="18"/>
  <c r="X36" i="18"/>
  <c r="W37" i="18"/>
  <c r="X37" i="18"/>
  <c r="W38" i="18"/>
  <c r="X38" i="18"/>
  <c r="W39" i="18"/>
  <c r="X39" i="18"/>
  <c r="W40" i="18"/>
  <c r="X40" i="18"/>
  <c r="W41" i="18"/>
  <c r="X41" i="18"/>
  <c r="W42" i="18"/>
  <c r="X42" i="18"/>
  <c r="W43" i="18"/>
  <c r="X43" i="18"/>
  <c r="W44" i="18"/>
  <c r="X44" i="18"/>
  <c r="W45" i="18"/>
  <c r="X45" i="18"/>
  <c r="W46" i="18"/>
  <c r="X46" i="18"/>
  <c r="W47" i="18"/>
  <c r="X47" i="18"/>
  <c r="W48" i="18"/>
  <c r="X48" i="18"/>
  <c r="W49" i="18"/>
  <c r="X49" i="18"/>
  <c r="W50" i="18"/>
  <c r="X50" i="18"/>
  <c r="W51" i="18"/>
  <c r="X51" i="18"/>
  <c r="W52" i="18"/>
  <c r="X52" i="18"/>
  <c r="W53" i="18"/>
  <c r="X53" i="18"/>
  <c r="W54" i="18"/>
  <c r="X54" i="18"/>
  <c r="W55" i="18"/>
  <c r="X55" i="18"/>
  <c r="W56" i="18"/>
  <c r="X56" i="18"/>
  <c r="W57" i="18"/>
  <c r="X57" i="18"/>
  <c r="W58" i="18"/>
  <c r="X58" i="18"/>
  <c r="W59" i="18"/>
  <c r="X59" i="18"/>
  <c r="W60" i="18"/>
  <c r="X60" i="18"/>
  <c r="W61" i="18"/>
  <c r="X61" i="18"/>
  <c r="W62" i="18"/>
  <c r="X62" i="18"/>
  <c r="W63" i="18"/>
  <c r="X63" i="18"/>
  <c r="W64" i="18"/>
  <c r="X64" i="18"/>
  <c r="W65" i="18"/>
  <c r="X65" i="18"/>
  <c r="W66" i="18"/>
  <c r="X66" i="18"/>
  <c r="W67" i="18"/>
  <c r="X67" i="18"/>
  <c r="W68" i="18"/>
  <c r="X68" i="18"/>
  <c r="W69" i="18"/>
  <c r="X69" i="18"/>
  <c r="W70" i="18"/>
  <c r="X70" i="18"/>
  <c r="W71" i="18"/>
  <c r="X71" i="18"/>
  <c r="W72" i="18"/>
  <c r="X72" i="18"/>
  <c r="W73" i="18"/>
  <c r="X73" i="18"/>
  <c r="W74" i="18"/>
  <c r="X74" i="18"/>
  <c r="W75" i="18"/>
  <c r="X75" i="18"/>
  <c r="W76" i="18"/>
  <c r="X76" i="18"/>
  <c r="W77" i="18"/>
  <c r="X77" i="18"/>
  <c r="W78" i="18"/>
  <c r="X78" i="18"/>
  <c r="W79" i="18"/>
  <c r="X79" i="18"/>
  <c r="W80" i="18"/>
  <c r="X80" i="18"/>
  <c r="W81" i="18"/>
  <c r="X81" i="18"/>
  <c r="W82" i="18"/>
  <c r="X82" i="18"/>
  <c r="W83" i="18"/>
  <c r="X83" i="18"/>
  <c r="W84" i="18"/>
  <c r="X84" i="18"/>
  <c r="W85" i="18"/>
  <c r="X85" i="18"/>
  <c r="W86" i="18"/>
  <c r="X86" i="18"/>
  <c r="W87" i="18"/>
  <c r="X87" i="18"/>
  <c r="W88" i="18"/>
  <c r="X88" i="18"/>
  <c r="W89" i="18"/>
  <c r="X89" i="18"/>
  <c r="W90" i="18"/>
  <c r="X90" i="18"/>
  <c r="W91" i="18"/>
  <c r="X91" i="18"/>
  <c r="W92" i="18"/>
  <c r="X92" i="18"/>
  <c r="W93" i="18"/>
  <c r="X93" i="18"/>
  <c r="W94" i="18"/>
  <c r="X94" i="18"/>
  <c r="W95" i="18"/>
  <c r="X95" i="18"/>
  <c r="W96" i="18"/>
  <c r="X96" i="18"/>
  <c r="W97" i="18"/>
  <c r="X97" i="18"/>
  <c r="W98" i="18"/>
  <c r="X98" i="18"/>
  <c r="W99" i="18"/>
  <c r="X99" i="18"/>
  <c r="W100" i="18"/>
  <c r="X100" i="18"/>
  <c r="W101" i="18"/>
  <c r="X101" i="18"/>
  <c r="W102" i="18"/>
  <c r="X102" i="18"/>
  <c r="W103" i="18"/>
  <c r="X103" i="18"/>
  <c r="W104" i="18"/>
  <c r="X104" i="18"/>
  <c r="W105" i="18"/>
  <c r="X105" i="18"/>
  <c r="W106" i="18"/>
  <c r="X106" i="18"/>
  <c r="W107" i="18"/>
  <c r="X107" i="18"/>
  <c r="W108" i="18"/>
  <c r="X108" i="18"/>
  <c r="W109" i="18"/>
  <c r="X109" i="18"/>
  <c r="W110" i="18"/>
  <c r="X110" i="18"/>
  <c r="W111" i="18"/>
  <c r="X111" i="18"/>
  <c r="W112" i="18"/>
  <c r="X112" i="18"/>
  <c r="W113" i="18"/>
  <c r="X113" i="18"/>
  <c r="X2" i="18"/>
  <c r="Y2" i="18"/>
  <c r="Y3" i="18"/>
  <c r="Z3" i="18"/>
  <c r="AA3" i="18"/>
  <c r="AB3" i="18"/>
  <c r="AC3" i="18"/>
  <c r="AD3" i="18"/>
  <c r="AE3" i="18"/>
  <c r="AF3" i="18"/>
  <c r="AG3" i="18"/>
  <c r="AH3" i="18"/>
  <c r="AI3" i="18"/>
  <c r="AJ3" i="18"/>
  <c r="Y4" i="18"/>
  <c r="Z4" i="18"/>
  <c r="AA4" i="18"/>
  <c r="AB4" i="18"/>
  <c r="AC4" i="18"/>
  <c r="AD4" i="18"/>
  <c r="AE4" i="18"/>
  <c r="AF4" i="18"/>
  <c r="AG4" i="18"/>
  <c r="AH4" i="18"/>
  <c r="AI4" i="18"/>
  <c r="AJ4" i="18"/>
  <c r="Y5" i="18"/>
  <c r="Z5" i="18"/>
  <c r="AA5" i="18"/>
  <c r="AB5" i="18"/>
  <c r="AC5" i="18"/>
  <c r="AD5" i="18"/>
  <c r="AE5" i="18"/>
  <c r="AF5" i="18"/>
  <c r="AG5" i="18"/>
  <c r="AH5" i="18"/>
  <c r="AI5" i="18"/>
  <c r="AJ5" i="18"/>
  <c r="Y6" i="18"/>
  <c r="Z6" i="18"/>
  <c r="AA6" i="18"/>
  <c r="AB6" i="18"/>
  <c r="AC6" i="18"/>
  <c r="AD6" i="18"/>
  <c r="AE6" i="18"/>
  <c r="AF6" i="18"/>
  <c r="AG6" i="18"/>
  <c r="AH6" i="18"/>
  <c r="AI6" i="18"/>
  <c r="AJ6" i="18"/>
  <c r="Y7" i="18"/>
  <c r="Z7" i="18"/>
  <c r="AA7" i="18"/>
  <c r="AB7" i="18"/>
  <c r="AC7" i="18"/>
  <c r="AD7" i="18"/>
  <c r="AE7" i="18"/>
  <c r="AF7" i="18"/>
  <c r="AG7" i="18"/>
  <c r="AH7" i="18"/>
  <c r="AI7" i="18"/>
  <c r="AJ7" i="18"/>
  <c r="Y8" i="18"/>
  <c r="Z8" i="18"/>
  <c r="AA8" i="18"/>
  <c r="AB8" i="18"/>
  <c r="AC8" i="18"/>
  <c r="AD8" i="18"/>
  <c r="AE8" i="18"/>
  <c r="AF8" i="18"/>
  <c r="AG8" i="18"/>
  <c r="AH8" i="18"/>
  <c r="AI8" i="18"/>
  <c r="AJ8" i="18"/>
  <c r="Y9" i="18"/>
  <c r="Z9" i="18"/>
  <c r="AA9" i="18"/>
  <c r="AB9" i="18"/>
  <c r="AC9" i="18"/>
  <c r="AD9" i="18"/>
  <c r="AE9" i="18"/>
  <c r="AF9" i="18"/>
  <c r="AG9" i="18"/>
  <c r="AH9" i="18"/>
  <c r="AI9" i="18"/>
  <c r="AJ9" i="18"/>
  <c r="Y10" i="18"/>
  <c r="Z10" i="18"/>
  <c r="AA10" i="18"/>
  <c r="AB10" i="18"/>
  <c r="AC10" i="18"/>
  <c r="AD10" i="18"/>
  <c r="AE10" i="18"/>
  <c r="AF10" i="18"/>
  <c r="AG10" i="18"/>
  <c r="AH10" i="18"/>
  <c r="AI10" i="18"/>
  <c r="AJ10" i="18"/>
  <c r="Y11" i="18"/>
  <c r="Z11" i="18"/>
  <c r="AA11" i="18"/>
  <c r="AB11" i="18"/>
  <c r="AC11" i="18"/>
  <c r="AD11" i="18"/>
  <c r="AE11" i="18"/>
  <c r="AF11" i="18"/>
  <c r="AG11" i="18"/>
  <c r="AH11" i="18"/>
  <c r="AI11" i="18"/>
  <c r="AJ11" i="18"/>
  <c r="Y12" i="18"/>
  <c r="Z12" i="18"/>
  <c r="AA12" i="18"/>
  <c r="AB12" i="18"/>
  <c r="AC12" i="18"/>
  <c r="AD12" i="18"/>
  <c r="AE12" i="18"/>
  <c r="AF12" i="18"/>
  <c r="AG12" i="18"/>
  <c r="AH12" i="18"/>
  <c r="AI12" i="18"/>
  <c r="AJ12" i="18"/>
  <c r="Y13" i="18"/>
  <c r="Z13" i="18"/>
  <c r="AA13" i="18"/>
  <c r="AB13" i="18"/>
  <c r="AC13" i="18"/>
  <c r="AD13" i="18"/>
  <c r="AE13" i="18"/>
  <c r="AF13" i="18"/>
  <c r="AG13" i="18"/>
  <c r="AH13" i="18"/>
  <c r="AI13" i="18"/>
  <c r="AJ13" i="18"/>
  <c r="Y14" i="18"/>
  <c r="Z14" i="18"/>
  <c r="AA14" i="18"/>
  <c r="AB14" i="18"/>
  <c r="AC14" i="18"/>
  <c r="AD14" i="18"/>
  <c r="AE14" i="18"/>
  <c r="AF14" i="18"/>
  <c r="AG14" i="18"/>
  <c r="AH14" i="18"/>
  <c r="AI14" i="18"/>
  <c r="AJ14" i="18"/>
  <c r="Y15" i="18"/>
  <c r="Z15" i="18"/>
  <c r="AA15" i="18"/>
  <c r="AB15" i="18"/>
  <c r="AC15" i="18"/>
  <c r="AD15" i="18"/>
  <c r="AE15" i="18"/>
  <c r="AF15" i="18"/>
  <c r="AG15" i="18"/>
  <c r="AH15" i="18"/>
  <c r="AI15" i="18"/>
  <c r="AJ15" i="18"/>
  <c r="Y16" i="18"/>
  <c r="Z16" i="18"/>
  <c r="AA16" i="18"/>
  <c r="AB16" i="18"/>
  <c r="AC16" i="18"/>
  <c r="AD16" i="18"/>
  <c r="AE16" i="18"/>
  <c r="AF16" i="18"/>
  <c r="AG16" i="18"/>
  <c r="AH16" i="18"/>
  <c r="AI16" i="18"/>
  <c r="AJ16" i="18"/>
  <c r="Y17" i="18"/>
  <c r="Z17" i="18"/>
  <c r="AA17" i="18"/>
  <c r="AB17" i="18"/>
  <c r="AC17" i="18"/>
  <c r="AD17" i="18"/>
  <c r="AE17" i="18"/>
  <c r="AF17" i="18"/>
  <c r="AG17" i="18"/>
  <c r="AH17" i="18"/>
  <c r="AI17" i="18"/>
  <c r="AJ17" i="18"/>
  <c r="Y18" i="18"/>
  <c r="Z18" i="18"/>
  <c r="AA18" i="18"/>
  <c r="AB18" i="18"/>
  <c r="AC18" i="18"/>
  <c r="AD18" i="18"/>
  <c r="AE18" i="18"/>
  <c r="AF18" i="18"/>
  <c r="AG18" i="18"/>
  <c r="AH18" i="18"/>
  <c r="AI18" i="18"/>
  <c r="AJ18" i="18"/>
  <c r="Y19" i="18"/>
  <c r="Z19" i="18"/>
  <c r="AA19" i="18"/>
  <c r="AB19" i="18"/>
  <c r="AC19" i="18"/>
  <c r="AD19" i="18"/>
  <c r="AE19" i="18"/>
  <c r="AF19" i="18"/>
  <c r="AG19" i="18"/>
  <c r="AH19" i="18"/>
  <c r="AI19" i="18"/>
  <c r="AJ19" i="18"/>
  <c r="Y20" i="18"/>
  <c r="Z20" i="18"/>
  <c r="AA20" i="18"/>
  <c r="AB20" i="18"/>
  <c r="AC20" i="18"/>
  <c r="AD20" i="18"/>
  <c r="AE20" i="18"/>
  <c r="AF20" i="18"/>
  <c r="AG20" i="18"/>
  <c r="AH20" i="18"/>
  <c r="AI20" i="18"/>
  <c r="AJ20" i="18"/>
  <c r="Y21" i="18"/>
  <c r="Z21" i="18"/>
  <c r="AA21" i="18"/>
  <c r="AB21" i="18"/>
  <c r="AC21" i="18"/>
  <c r="AD21" i="18"/>
  <c r="AE21" i="18"/>
  <c r="AF21" i="18"/>
  <c r="AG21" i="18"/>
  <c r="AH21" i="18"/>
  <c r="AI21" i="18"/>
  <c r="AJ21" i="18"/>
  <c r="Y22" i="18"/>
  <c r="Z22" i="18"/>
  <c r="AA22" i="18"/>
  <c r="AB22" i="18"/>
  <c r="AC22" i="18"/>
  <c r="AD22" i="18"/>
  <c r="AE22" i="18"/>
  <c r="AF22" i="18"/>
  <c r="AG22" i="18"/>
  <c r="AH22" i="18"/>
  <c r="AI22" i="18"/>
  <c r="AJ22" i="18"/>
  <c r="Y23" i="18"/>
  <c r="Z23" i="18"/>
  <c r="AA23" i="18"/>
  <c r="AB23" i="18"/>
  <c r="AC23" i="18"/>
  <c r="AD23" i="18"/>
  <c r="AE23" i="18"/>
  <c r="AF23" i="18"/>
  <c r="AG23" i="18"/>
  <c r="AH23" i="18"/>
  <c r="AI23" i="18"/>
  <c r="AJ23" i="18"/>
  <c r="Y24" i="18"/>
  <c r="Z24" i="18"/>
  <c r="AA24" i="18"/>
  <c r="AB24" i="18"/>
  <c r="AC24" i="18"/>
  <c r="AD24" i="18"/>
  <c r="AE24" i="18"/>
  <c r="AF24" i="18"/>
  <c r="AG24" i="18"/>
  <c r="AH24" i="18"/>
  <c r="AI24" i="18"/>
  <c r="AJ24" i="18"/>
  <c r="Y25" i="18"/>
  <c r="Z25" i="18"/>
  <c r="AA25" i="18"/>
  <c r="AB25" i="18"/>
  <c r="AC25" i="18"/>
  <c r="AD25" i="18"/>
  <c r="AE25" i="18"/>
  <c r="AF25" i="18"/>
  <c r="AG25" i="18"/>
  <c r="AH25" i="18"/>
  <c r="AI25" i="18"/>
  <c r="AJ25" i="18"/>
  <c r="Y26" i="18"/>
  <c r="Z26" i="18"/>
  <c r="AA26" i="18"/>
  <c r="AB26" i="18"/>
  <c r="AC26" i="18"/>
  <c r="AD26" i="18"/>
  <c r="AE26" i="18"/>
  <c r="AF26" i="18"/>
  <c r="AG26" i="18"/>
  <c r="AH26" i="18"/>
  <c r="AI26" i="18"/>
  <c r="AJ26" i="18"/>
  <c r="Y27" i="18"/>
  <c r="Z27" i="18"/>
  <c r="AA27" i="18"/>
  <c r="AB27" i="18"/>
  <c r="AC27" i="18"/>
  <c r="AD27" i="18"/>
  <c r="AE27" i="18"/>
  <c r="AF27" i="18"/>
  <c r="AG27" i="18"/>
  <c r="AH27" i="18"/>
  <c r="AI27" i="18"/>
  <c r="AJ27" i="18"/>
  <c r="Y28" i="18"/>
  <c r="Z28" i="18"/>
  <c r="AA28" i="18"/>
  <c r="AB28" i="18"/>
  <c r="AC28" i="18"/>
  <c r="AD28" i="18"/>
  <c r="AE28" i="18"/>
  <c r="AF28" i="18"/>
  <c r="AG28" i="18"/>
  <c r="AH28" i="18"/>
  <c r="AI28" i="18"/>
  <c r="AJ28" i="18"/>
  <c r="Y29" i="18"/>
  <c r="Z29" i="18"/>
  <c r="AA29" i="18"/>
  <c r="AB29" i="18"/>
  <c r="AC29" i="18"/>
  <c r="AD29" i="18"/>
  <c r="AE29" i="18"/>
  <c r="AF29" i="18"/>
  <c r="AG29" i="18"/>
  <c r="AH29" i="18"/>
  <c r="AI29" i="18"/>
  <c r="AJ29" i="18"/>
  <c r="Y30" i="18"/>
  <c r="Z30" i="18"/>
  <c r="AA30" i="18"/>
  <c r="AB30" i="18"/>
  <c r="AC30" i="18"/>
  <c r="AD30" i="18"/>
  <c r="AE30" i="18"/>
  <c r="AF30" i="18"/>
  <c r="AG30" i="18"/>
  <c r="AH30" i="18"/>
  <c r="AI30" i="18"/>
  <c r="AJ30" i="18"/>
  <c r="Y31" i="18"/>
  <c r="Z31" i="18"/>
  <c r="AA31" i="18"/>
  <c r="AB31" i="18"/>
  <c r="AC31" i="18"/>
  <c r="AD31" i="18"/>
  <c r="AE31" i="18"/>
  <c r="AF31" i="18"/>
  <c r="AG31" i="18"/>
  <c r="AH31" i="18"/>
  <c r="AI31" i="18"/>
  <c r="AJ31" i="18"/>
  <c r="Y32" i="18"/>
  <c r="Z32" i="18"/>
  <c r="AA32" i="18"/>
  <c r="AB32" i="18"/>
  <c r="AC32" i="18"/>
  <c r="AD32" i="18"/>
  <c r="AE32" i="18"/>
  <c r="AF32" i="18"/>
  <c r="AG32" i="18"/>
  <c r="AH32" i="18"/>
  <c r="AI32" i="18"/>
  <c r="AJ32" i="18"/>
  <c r="Y33" i="18"/>
  <c r="Z33" i="18"/>
  <c r="AA33" i="18"/>
  <c r="AB33" i="18"/>
  <c r="AC33" i="18"/>
  <c r="AD33" i="18"/>
  <c r="AE33" i="18"/>
  <c r="AF33" i="18"/>
  <c r="AG33" i="18"/>
  <c r="AH33" i="18"/>
  <c r="AI33" i="18"/>
  <c r="AJ33" i="18"/>
  <c r="Y34" i="18"/>
  <c r="Z34" i="18"/>
  <c r="AA34" i="18"/>
  <c r="AB34" i="18"/>
  <c r="AC34" i="18"/>
  <c r="AD34" i="18"/>
  <c r="AE34" i="18"/>
  <c r="AF34" i="18"/>
  <c r="AG34" i="18"/>
  <c r="AH34" i="18"/>
  <c r="AI34" i="18"/>
  <c r="AJ34" i="18"/>
  <c r="Y35" i="18"/>
  <c r="Z35" i="18"/>
  <c r="AA35" i="18"/>
  <c r="AB35" i="18"/>
  <c r="AC35" i="18"/>
  <c r="AD35" i="18"/>
  <c r="AE35" i="18"/>
  <c r="AF35" i="18"/>
  <c r="AG35" i="18"/>
  <c r="AH35" i="18"/>
  <c r="AI35" i="18"/>
  <c r="AJ35" i="18"/>
  <c r="Y36" i="18"/>
  <c r="Z36" i="18"/>
  <c r="AA36" i="18"/>
  <c r="AB36" i="18"/>
  <c r="AC36" i="18"/>
  <c r="AD36" i="18"/>
  <c r="AE36" i="18"/>
  <c r="AF36" i="18"/>
  <c r="AG36" i="18"/>
  <c r="AH36" i="18"/>
  <c r="AI36" i="18"/>
  <c r="AJ36" i="18"/>
  <c r="Y37" i="18"/>
  <c r="Z37" i="18"/>
  <c r="AA37" i="18"/>
  <c r="AB37" i="18"/>
  <c r="AC37" i="18"/>
  <c r="AD37" i="18"/>
  <c r="AE37" i="18"/>
  <c r="AF37" i="18"/>
  <c r="AG37" i="18"/>
  <c r="AH37" i="18"/>
  <c r="AI37" i="18"/>
  <c r="AJ37" i="18"/>
  <c r="Y38" i="18"/>
  <c r="Z38" i="18"/>
  <c r="AA38" i="18"/>
  <c r="AB38" i="18"/>
  <c r="AC38" i="18"/>
  <c r="AD38" i="18"/>
  <c r="AE38" i="18"/>
  <c r="AF38" i="18"/>
  <c r="AG38" i="18"/>
  <c r="AH38" i="18"/>
  <c r="AI38" i="18"/>
  <c r="AJ38" i="18"/>
  <c r="Y39" i="18"/>
  <c r="Z39" i="18"/>
  <c r="AA39" i="18"/>
  <c r="AB39" i="18"/>
  <c r="AC39" i="18"/>
  <c r="AD39" i="18"/>
  <c r="AE39" i="18"/>
  <c r="AF39" i="18"/>
  <c r="AG39" i="18"/>
  <c r="AH39" i="18"/>
  <c r="AI39" i="18"/>
  <c r="AJ39" i="18"/>
  <c r="Y40" i="18"/>
  <c r="Z40" i="18"/>
  <c r="AA40" i="18"/>
  <c r="AB40" i="18"/>
  <c r="AC40" i="18"/>
  <c r="AD40" i="18"/>
  <c r="AE40" i="18"/>
  <c r="AF40" i="18"/>
  <c r="AG40" i="18"/>
  <c r="AH40" i="18"/>
  <c r="AI40" i="18"/>
  <c r="AJ40" i="18"/>
  <c r="Y41" i="18"/>
  <c r="Z41" i="18"/>
  <c r="AA41" i="18"/>
  <c r="AB41" i="18"/>
  <c r="AC41" i="18"/>
  <c r="AD41" i="18"/>
  <c r="AE41" i="18"/>
  <c r="AF41" i="18"/>
  <c r="AG41" i="18"/>
  <c r="AH41" i="18"/>
  <c r="AI41" i="18"/>
  <c r="AJ41" i="18"/>
  <c r="Y42" i="18"/>
  <c r="Z42" i="18"/>
  <c r="AA42" i="18"/>
  <c r="AB42" i="18"/>
  <c r="AC42" i="18"/>
  <c r="AD42" i="18"/>
  <c r="AE42" i="18"/>
  <c r="AF42" i="18"/>
  <c r="AG42" i="18"/>
  <c r="AH42" i="18"/>
  <c r="AI42" i="18"/>
  <c r="AJ42" i="18"/>
  <c r="Y43" i="18"/>
  <c r="Z43" i="18"/>
  <c r="AA43" i="18"/>
  <c r="AB43" i="18"/>
  <c r="AC43" i="18"/>
  <c r="AD43" i="18"/>
  <c r="AE43" i="18"/>
  <c r="AF43" i="18"/>
  <c r="AG43" i="18"/>
  <c r="AH43" i="18"/>
  <c r="AI43" i="18"/>
  <c r="AJ43" i="18"/>
  <c r="Y44" i="18"/>
  <c r="Z44" i="18"/>
  <c r="AA44" i="18"/>
  <c r="AB44" i="18"/>
  <c r="AC44" i="18"/>
  <c r="AD44" i="18"/>
  <c r="AE44" i="18"/>
  <c r="AF44" i="18"/>
  <c r="AG44" i="18"/>
  <c r="AH44" i="18"/>
  <c r="AI44" i="18"/>
  <c r="AJ44" i="18"/>
  <c r="Y45" i="18"/>
  <c r="Z45" i="18"/>
  <c r="AA45" i="18"/>
  <c r="AB45" i="18"/>
  <c r="AC45" i="18"/>
  <c r="AD45" i="18"/>
  <c r="AE45" i="18"/>
  <c r="AF45" i="18"/>
  <c r="AG45" i="18"/>
  <c r="AH45" i="18"/>
  <c r="AI45" i="18"/>
  <c r="AJ45" i="18"/>
  <c r="Y46" i="18"/>
  <c r="Z46" i="18"/>
  <c r="AA46" i="18"/>
  <c r="AB46" i="18"/>
  <c r="AC46" i="18"/>
  <c r="AD46" i="18"/>
  <c r="AE46" i="18"/>
  <c r="AF46" i="18"/>
  <c r="AG46" i="18"/>
  <c r="AH46" i="18"/>
  <c r="AI46" i="18"/>
  <c r="AJ46" i="18"/>
  <c r="Y47" i="18"/>
  <c r="Z47" i="18"/>
  <c r="AA47" i="18"/>
  <c r="AB47" i="18"/>
  <c r="AC47" i="18"/>
  <c r="AD47" i="18"/>
  <c r="AE47" i="18"/>
  <c r="AF47" i="18"/>
  <c r="AG47" i="18"/>
  <c r="AH47" i="18"/>
  <c r="AI47" i="18"/>
  <c r="AJ47" i="18"/>
  <c r="Y48" i="18"/>
  <c r="Z48" i="18"/>
  <c r="AA48" i="18"/>
  <c r="AB48" i="18"/>
  <c r="AC48" i="18"/>
  <c r="AD48" i="18"/>
  <c r="AE48" i="18"/>
  <c r="AF48" i="18"/>
  <c r="AG48" i="18"/>
  <c r="AH48" i="18"/>
  <c r="AI48" i="18"/>
  <c r="AJ48" i="18"/>
  <c r="Y49" i="18"/>
  <c r="Z49" i="18"/>
  <c r="AA49" i="18"/>
  <c r="AB49" i="18"/>
  <c r="AC49" i="18"/>
  <c r="AD49" i="18"/>
  <c r="AE49" i="18"/>
  <c r="AF49" i="18"/>
  <c r="AG49" i="18"/>
  <c r="AH49" i="18"/>
  <c r="AI49" i="18"/>
  <c r="AJ49" i="18"/>
  <c r="Y50" i="18"/>
  <c r="Z50" i="18"/>
  <c r="AA50" i="18"/>
  <c r="AB50" i="18"/>
  <c r="AC50" i="18"/>
  <c r="AD50" i="18"/>
  <c r="AE50" i="18"/>
  <c r="AF50" i="18"/>
  <c r="AG50" i="18"/>
  <c r="AH50" i="18"/>
  <c r="AI50" i="18"/>
  <c r="AJ50" i="18"/>
  <c r="Y51" i="18"/>
  <c r="Z51" i="18"/>
  <c r="AA51" i="18"/>
  <c r="AB51" i="18"/>
  <c r="AC51" i="18"/>
  <c r="AD51" i="18"/>
  <c r="AE51" i="18"/>
  <c r="AF51" i="18"/>
  <c r="AG51" i="18"/>
  <c r="AH51" i="18"/>
  <c r="AI51" i="18"/>
  <c r="AJ51" i="18"/>
  <c r="Y52" i="18"/>
  <c r="Z52" i="18"/>
  <c r="AA52" i="18"/>
  <c r="AB52" i="18"/>
  <c r="AC52" i="18"/>
  <c r="AD52" i="18"/>
  <c r="AE52" i="18"/>
  <c r="AF52" i="18"/>
  <c r="AG52" i="18"/>
  <c r="AH52" i="18"/>
  <c r="AI52" i="18"/>
  <c r="AJ52" i="18"/>
  <c r="Y53" i="18"/>
  <c r="Z53" i="18"/>
  <c r="AA53" i="18"/>
  <c r="AB53" i="18"/>
  <c r="AC53" i="18"/>
  <c r="AD53" i="18"/>
  <c r="AE53" i="18"/>
  <c r="AF53" i="18"/>
  <c r="AG53" i="18"/>
  <c r="AH53" i="18"/>
  <c r="AI53" i="18"/>
  <c r="AJ53" i="18"/>
  <c r="Y54" i="18"/>
  <c r="Z54" i="18"/>
  <c r="AA54" i="18"/>
  <c r="AB54" i="18"/>
  <c r="AC54" i="18"/>
  <c r="AD54" i="18"/>
  <c r="AE54" i="18"/>
  <c r="AF54" i="18"/>
  <c r="AG54" i="18"/>
  <c r="AH54" i="18"/>
  <c r="AI54" i="18"/>
  <c r="AJ54" i="18"/>
  <c r="Y55" i="18"/>
  <c r="Z55" i="18"/>
  <c r="AA55" i="18"/>
  <c r="AB55" i="18"/>
  <c r="AC55" i="18"/>
  <c r="AD55" i="18"/>
  <c r="AE55" i="18"/>
  <c r="AF55" i="18"/>
  <c r="AG55" i="18"/>
  <c r="AH55" i="18"/>
  <c r="AI55" i="18"/>
  <c r="AJ55" i="18"/>
  <c r="Y56" i="18"/>
  <c r="Z56" i="18"/>
  <c r="AA56" i="18"/>
  <c r="AB56" i="18"/>
  <c r="AC56" i="18"/>
  <c r="AD56" i="18"/>
  <c r="AE56" i="18"/>
  <c r="AF56" i="18"/>
  <c r="AG56" i="18"/>
  <c r="AH56" i="18"/>
  <c r="AI56" i="18"/>
  <c r="AJ56" i="18"/>
  <c r="Y57" i="18"/>
  <c r="Z57" i="18"/>
  <c r="AA57" i="18"/>
  <c r="AB57" i="18"/>
  <c r="AC57" i="18"/>
  <c r="AD57" i="18"/>
  <c r="AE57" i="18"/>
  <c r="AF57" i="18"/>
  <c r="AG57" i="18"/>
  <c r="AH57" i="18"/>
  <c r="AI57" i="18"/>
  <c r="AJ57" i="18"/>
  <c r="Y58" i="18"/>
  <c r="Z58" i="18"/>
  <c r="AA58" i="18"/>
  <c r="AB58" i="18"/>
  <c r="AC58" i="18"/>
  <c r="AD58" i="18"/>
  <c r="AE58" i="18"/>
  <c r="AF58" i="18"/>
  <c r="AG58" i="18"/>
  <c r="AH58" i="18"/>
  <c r="AI58" i="18"/>
  <c r="AJ58" i="18"/>
  <c r="Y59" i="18"/>
  <c r="Z59" i="18"/>
  <c r="AA59" i="18"/>
  <c r="AB59" i="18"/>
  <c r="AC59" i="18"/>
  <c r="AD59" i="18"/>
  <c r="AE59" i="18"/>
  <c r="AF59" i="18"/>
  <c r="AG59" i="18"/>
  <c r="AH59" i="18"/>
  <c r="AI59" i="18"/>
  <c r="AJ59" i="18"/>
  <c r="Y60" i="18"/>
  <c r="Z60" i="18"/>
  <c r="AA60" i="18"/>
  <c r="AB60" i="18"/>
  <c r="AC60" i="18"/>
  <c r="AD60" i="18"/>
  <c r="AE60" i="18"/>
  <c r="AF60" i="18"/>
  <c r="AG60" i="18"/>
  <c r="AH60" i="18"/>
  <c r="AI60" i="18"/>
  <c r="AJ60" i="18"/>
  <c r="Y61" i="18"/>
  <c r="Z61" i="18"/>
  <c r="AA61" i="18"/>
  <c r="AB61" i="18"/>
  <c r="AC61" i="18"/>
  <c r="AD61" i="18"/>
  <c r="AE61" i="18"/>
  <c r="AF61" i="18"/>
  <c r="AG61" i="18"/>
  <c r="AH61" i="18"/>
  <c r="AI61" i="18"/>
  <c r="AJ61" i="18"/>
  <c r="Y62" i="18"/>
  <c r="Z62" i="18"/>
  <c r="AA62" i="18"/>
  <c r="AB62" i="18"/>
  <c r="AC62" i="18"/>
  <c r="AD62" i="18"/>
  <c r="AE62" i="18"/>
  <c r="AF62" i="18"/>
  <c r="AG62" i="18"/>
  <c r="AH62" i="18"/>
  <c r="AI62" i="18"/>
  <c r="AJ62" i="18"/>
  <c r="Y63" i="18"/>
  <c r="Z63" i="18"/>
  <c r="AA63" i="18"/>
  <c r="AB63" i="18"/>
  <c r="AC63" i="18"/>
  <c r="AD63" i="18"/>
  <c r="AE63" i="18"/>
  <c r="AF63" i="18"/>
  <c r="AG63" i="18"/>
  <c r="AH63" i="18"/>
  <c r="AI63" i="18"/>
  <c r="AJ63" i="18"/>
  <c r="Y64" i="18"/>
  <c r="Z64" i="18"/>
  <c r="AA64" i="18"/>
  <c r="AB64" i="18"/>
  <c r="AC64" i="18"/>
  <c r="AD64" i="18"/>
  <c r="AE64" i="18"/>
  <c r="AF64" i="18"/>
  <c r="AG64" i="18"/>
  <c r="AH64" i="18"/>
  <c r="AI64" i="18"/>
  <c r="AJ64" i="18"/>
  <c r="Y65" i="18"/>
  <c r="Z65" i="18"/>
  <c r="AA65" i="18"/>
  <c r="AB65" i="18"/>
  <c r="AC65" i="18"/>
  <c r="AD65" i="18"/>
  <c r="AE65" i="18"/>
  <c r="AF65" i="18"/>
  <c r="AG65" i="18"/>
  <c r="AH65" i="18"/>
  <c r="AI65" i="18"/>
  <c r="AJ65" i="18"/>
  <c r="Y66" i="18"/>
  <c r="Z66" i="18"/>
  <c r="AA66" i="18"/>
  <c r="AB66" i="18"/>
  <c r="AC66" i="18"/>
  <c r="AD66" i="18"/>
  <c r="AE66" i="18"/>
  <c r="AF66" i="18"/>
  <c r="AG66" i="18"/>
  <c r="AH66" i="18"/>
  <c r="AI66" i="18"/>
  <c r="AJ66" i="18"/>
  <c r="Y67" i="18"/>
  <c r="Z67" i="18"/>
  <c r="AA67" i="18"/>
  <c r="AB67" i="18"/>
  <c r="AC67" i="18"/>
  <c r="AD67" i="18"/>
  <c r="AE67" i="18"/>
  <c r="AF67" i="18"/>
  <c r="AG67" i="18"/>
  <c r="AH67" i="18"/>
  <c r="AI67" i="18"/>
  <c r="AJ67" i="18"/>
  <c r="Y68" i="18"/>
  <c r="Z68" i="18"/>
  <c r="AA68" i="18"/>
  <c r="AB68" i="18"/>
  <c r="AC68" i="18"/>
  <c r="AD68" i="18"/>
  <c r="AE68" i="18"/>
  <c r="AF68" i="18"/>
  <c r="AG68" i="18"/>
  <c r="AH68" i="18"/>
  <c r="AI68" i="18"/>
  <c r="AJ68" i="18"/>
  <c r="Y69" i="18"/>
  <c r="Z69" i="18"/>
  <c r="AA69" i="18"/>
  <c r="AB69" i="18"/>
  <c r="AC69" i="18"/>
  <c r="AD69" i="18"/>
  <c r="AE69" i="18"/>
  <c r="AF69" i="18"/>
  <c r="AG69" i="18"/>
  <c r="AH69" i="18"/>
  <c r="AI69" i="18"/>
  <c r="AJ69" i="18"/>
  <c r="Y70" i="18"/>
  <c r="Z70" i="18"/>
  <c r="AA70" i="18"/>
  <c r="AB70" i="18"/>
  <c r="AC70" i="18"/>
  <c r="AD70" i="18"/>
  <c r="AE70" i="18"/>
  <c r="AF70" i="18"/>
  <c r="AG70" i="18"/>
  <c r="AH70" i="18"/>
  <c r="AI70" i="18"/>
  <c r="AJ70" i="18"/>
  <c r="Y71" i="18"/>
  <c r="Z71" i="18"/>
  <c r="AA71" i="18"/>
  <c r="AB71" i="18"/>
  <c r="AC71" i="18"/>
  <c r="AD71" i="18"/>
  <c r="AE71" i="18"/>
  <c r="AF71" i="18"/>
  <c r="AG71" i="18"/>
  <c r="AH71" i="18"/>
  <c r="AI71" i="18"/>
  <c r="AJ71" i="18"/>
  <c r="Y72" i="18"/>
  <c r="Z72" i="18"/>
  <c r="AA72" i="18"/>
  <c r="AB72" i="18"/>
  <c r="AC72" i="18"/>
  <c r="AD72" i="18"/>
  <c r="AE72" i="18"/>
  <c r="AF72" i="18"/>
  <c r="AG72" i="18"/>
  <c r="AH72" i="18"/>
  <c r="AI72" i="18"/>
  <c r="AJ72" i="18"/>
  <c r="Y73" i="18"/>
  <c r="Z73" i="18"/>
  <c r="AA73" i="18"/>
  <c r="AB73" i="18"/>
  <c r="AC73" i="18"/>
  <c r="AD73" i="18"/>
  <c r="AE73" i="18"/>
  <c r="AF73" i="18"/>
  <c r="AG73" i="18"/>
  <c r="AH73" i="18"/>
  <c r="AI73" i="18"/>
  <c r="AJ73" i="18"/>
  <c r="Y74" i="18"/>
  <c r="Z74" i="18"/>
  <c r="AA74" i="18"/>
  <c r="AB74" i="18"/>
  <c r="AC74" i="18"/>
  <c r="AD74" i="18"/>
  <c r="AE74" i="18"/>
  <c r="AF74" i="18"/>
  <c r="AG74" i="18"/>
  <c r="AH74" i="18"/>
  <c r="AI74" i="18"/>
  <c r="AJ74" i="18"/>
  <c r="Y75" i="18"/>
  <c r="Z75" i="18"/>
  <c r="AA75" i="18"/>
  <c r="AB75" i="18"/>
  <c r="AC75" i="18"/>
  <c r="AD75" i="18"/>
  <c r="AE75" i="18"/>
  <c r="AF75" i="18"/>
  <c r="AG75" i="18"/>
  <c r="AH75" i="18"/>
  <c r="AI75" i="18"/>
  <c r="AJ75" i="18"/>
  <c r="Y76" i="18"/>
  <c r="Z76" i="18"/>
  <c r="AA76" i="18"/>
  <c r="AB76" i="18"/>
  <c r="AC76" i="18"/>
  <c r="AD76" i="18"/>
  <c r="AE76" i="18"/>
  <c r="AF76" i="18"/>
  <c r="AG76" i="18"/>
  <c r="AH76" i="18"/>
  <c r="AI76" i="18"/>
  <c r="AJ76" i="18"/>
  <c r="Y77" i="18"/>
  <c r="Z77" i="18"/>
  <c r="AA77" i="18"/>
  <c r="AB77" i="18"/>
  <c r="AC77" i="18"/>
  <c r="AD77" i="18"/>
  <c r="AE77" i="18"/>
  <c r="AF77" i="18"/>
  <c r="AG77" i="18"/>
  <c r="AH77" i="18"/>
  <c r="AI77" i="18"/>
  <c r="AJ77" i="18"/>
  <c r="Y78" i="18"/>
  <c r="Z78" i="18"/>
  <c r="AA78" i="18"/>
  <c r="AB78" i="18"/>
  <c r="AC78" i="18"/>
  <c r="AD78" i="18"/>
  <c r="AE78" i="18"/>
  <c r="AF78" i="18"/>
  <c r="AG78" i="18"/>
  <c r="AH78" i="18"/>
  <c r="AI78" i="18"/>
  <c r="AJ78" i="18"/>
  <c r="Y79" i="18"/>
  <c r="Z79" i="18"/>
  <c r="AA79" i="18"/>
  <c r="AB79" i="18"/>
  <c r="AC79" i="18"/>
  <c r="AD79" i="18"/>
  <c r="AE79" i="18"/>
  <c r="AF79" i="18"/>
  <c r="AG79" i="18"/>
  <c r="AH79" i="18"/>
  <c r="AI79" i="18"/>
  <c r="AJ79" i="18"/>
  <c r="Y80" i="18"/>
  <c r="Z80" i="18"/>
  <c r="AA80" i="18"/>
  <c r="AB80" i="18"/>
  <c r="AC80" i="18"/>
  <c r="AD80" i="18"/>
  <c r="AE80" i="18"/>
  <c r="AF80" i="18"/>
  <c r="AG80" i="18"/>
  <c r="AH80" i="18"/>
  <c r="AI80" i="18"/>
  <c r="AJ80" i="18"/>
  <c r="Y81" i="18"/>
  <c r="Z81" i="18"/>
  <c r="AA81" i="18"/>
  <c r="AB81" i="18"/>
  <c r="AC81" i="18"/>
  <c r="AD81" i="18"/>
  <c r="AE81" i="18"/>
  <c r="AF81" i="18"/>
  <c r="AG81" i="18"/>
  <c r="AH81" i="18"/>
  <c r="AI81" i="18"/>
  <c r="AJ81" i="18"/>
  <c r="Y82" i="18"/>
  <c r="Z82" i="18"/>
  <c r="AA82" i="18"/>
  <c r="AB82" i="18"/>
  <c r="AC82" i="18"/>
  <c r="AD82" i="18"/>
  <c r="AE82" i="18"/>
  <c r="AF82" i="18"/>
  <c r="AG82" i="18"/>
  <c r="AH82" i="18"/>
  <c r="AI82" i="18"/>
  <c r="AJ82" i="18"/>
  <c r="Y83" i="18"/>
  <c r="Z83" i="18"/>
  <c r="AA83" i="18"/>
  <c r="AB83" i="18"/>
  <c r="AC83" i="18"/>
  <c r="AD83" i="18"/>
  <c r="AE83" i="18"/>
  <c r="AF83" i="18"/>
  <c r="AG83" i="18"/>
  <c r="AH83" i="18"/>
  <c r="AI83" i="18"/>
  <c r="AJ83" i="18"/>
  <c r="Y84" i="18"/>
  <c r="Z84" i="18"/>
  <c r="AA84" i="18"/>
  <c r="AB84" i="18"/>
  <c r="AC84" i="18"/>
  <c r="AD84" i="18"/>
  <c r="AE84" i="18"/>
  <c r="AF84" i="18"/>
  <c r="AG84" i="18"/>
  <c r="AH84" i="18"/>
  <c r="AI84" i="18"/>
  <c r="AJ84" i="18"/>
  <c r="Y85" i="18"/>
  <c r="Z85" i="18"/>
  <c r="AA85" i="18"/>
  <c r="AB85" i="18"/>
  <c r="AC85" i="18"/>
  <c r="AD85" i="18"/>
  <c r="AE85" i="18"/>
  <c r="AF85" i="18"/>
  <c r="AG85" i="18"/>
  <c r="AH85" i="18"/>
  <c r="AI85" i="18"/>
  <c r="AJ85" i="18"/>
  <c r="Y86" i="18"/>
  <c r="Z86" i="18"/>
  <c r="AA86" i="18"/>
  <c r="AB86" i="18"/>
  <c r="AC86" i="18"/>
  <c r="AD86" i="18"/>
  <c r="AE86" i="18"/>
  <c r="AF86" i="18"/>
  <c r="AG86" i="18"/>
  <c r="AH86" i="18"/>
  <c r="AI86" i="18"/>
  <c r="AJ86" i="18"/>
  <c r="Y87" i="18"/>
  <c r="Z87" i="18"/>
  <c r="AA87" i="18"/>
  <c r="AB87" i="18"/>
  <c r="AC87" i="18"/>
  <c r="AD87" i="18"/>
  <c r="AE87" i="18"/>
  <c r="AF87" i="18"/>
  <c r="AG87" i="18"/>
  <c r="AH87" i="18"/>
  <c r="AI87" i="18"/>
  <c r="AJ87" i="18"/>
  <c r="Y88" i="18"/>
  <c r="Z88" i="18"/>
  <c r="AA88" i="18"/>
  <c r="AB88" i="18"/>
  <c r="AC88" i="18"/>
  <c r="AD88" i="18"/>
  <c r="AE88" i="18"/>
  <c r="AF88" i="18"/>
  <c r="AG88" i="18"/>
  <c r="AH88" i="18"/>
  <c r="AI88" i="18"/>
  <c r="AJ88" i="18"/>
  <c r="Y89" i="18"/>
  <c r="Z89" i="18"/>
  <c r="AA89" i="18"/>
  <c r="AB89" i="18"/>
  <c r="AC89" i="18"/>
  <c r="AD89" i="18"/>
  <c r="AE89" i="18"/>
  <c r="AF89" i="18"/>
  <c r="AG89" i="18"/>
  <c r="AH89" i="18"/>
  <c r="AI89" i="18"/>
  <c r="AJ89" i="18"/>
  <c r="Y90" i="18"/>
  <c r="Z90" i="18"/>
  <c r="AA90" i="18"/>
  <c r="AB90" i="18"/>
  <c r="AC90" i="18"/>
  <c r="AD90" i="18"/>
  <c r="AE90" i="18"/>
  <c r="AF90" i="18"/>
  <c r="AG90" i="18"/>
  <c r="AH90" i="18"/>
  <c r="AI90" i="18"/>
  <c r="AJ90" i="18"/>
  <c r="Y91" i="18"/>
  <c r="Z91" i="18"/>
  <c r="AA91" i="18"/>
  <c r="AB91" i="18"/>
  <c r="AC91" i="18"/>
  <c r="AD91" i="18"/>
  <c r="AE91" i="18"/>
  <c r="AF91" i="18"/>
  <c r="AG91" i="18"/>
  <c r="AH91" i="18"/>
  <c r="AI91" i="18"/>
  <c r="AJ91" i="18"/>
  <c r="Y92" i="18"/>
  <c r="Z92" i="18"/>
  <c r="AA92" i="18"/>
  <c r="AB92" i="18"/>
  <c r="AC92" i="18"/>
  <c r="AD92" i="18"/>
  <c r="AE92" i="18"/>
  <c r="AF92" i="18"/>
  <c r="AG92" i="18"/>
  <c r="AH92" i="18"/>
  <c r="AI92" i="18"/>
  <c r="AJ92" i="18"/>
  <c r="Y93" i="18"/>
  <c r="Z93" i="18"/>
  <c r="AA93" i="18"/>
  <c r="AB93" i="18"/>
  <c r="AC93" i="18"/>
  <c r="AD93" i="18"/>
  <c r="AE93" i="18"/>
  <c r="AF93" i="18"/>
  <c r="AG93" i="18"/>
  <c r="AH93" i="18"/>
  <c r="AI93" i="18"/>
  <c r="AJ93" i="18"/>
  <c r="Y94" i="18"/>
  <c r="Z94" i="18"/>
  <c r="AA94" i="18"/>
  <c r="AB94" i="18"/>
  <c r="AC94" i="18"/>
  <c r="AD94" i="18"/>
  <c r="AE94" i="18"/>
  <c r="AF94" i="18"/>
  <c r="AG94" i="18"/>
  <c r="AH94" i="18"/>
  <c r="AI94" i="18"/>
  <c r="AJ94" i="18"/>
  <c r="Y95" i="18"/>
  <c r="Z95" i="18"/>
  <c r="AA95" i="18"/>
  <c r="AB95" i="18"/>
  <c r="AC95" i="18"/>
  <c r="AD95" i="18"/>
  <c r="AE95" i="18"/>
  <c r="AF95" i="18"/>
  <c r="AG95" i="18"/>
  <c r="AH95" i="18"/>
  <c r="AI95" i="18"/>
  <c r="AJ95" i="18"/>
  <c r="Y96" i="18"/>
  <c r="Z96" i="18"/>
  <c r="AA96" i="18"/>
  <c r="AB96" i="18"/>
  <c r="AC96" i="18"/>
  <c r="AD96" i="18"/>
  <c r="AE96" i="18"/>
  <c r="AF96" i="18"/>
  <c r="AG96" i="18"/>
  <c r="AH96" i="18"/>
  <c r="AI96" i="18"/>
  <c r="AJ96" i="18"/>
  <c r="Y97" i="18"/>
  <c r="Z97" i="18"/>
  <c r="AA97" i="18"/>
  <c r="AB97" i="18"/>
  <c r="AC97" i="18"/>
  <c r="AD97" i="18"/>
  <c r="AE97" i="18"/>
  <c r="AF97" i="18"/>
  <c r="AG97" i="18"/>
  <c r="AH97" i="18"/>
  <c r="AI97" i="18"/>
  <c r="AJ97" i="18"/>
  <c r="Y98" i="18"/>
  <c r="Z98" i="18"/>
  <c r="AA98" i="18"/>
  <c r="AB98" i="18"/>
  <c r="AC98" i="18"/>
  <c r="AD98" i="18"/>
  <c r="AE98" i="18"/>
  <c r="AF98" i="18"/>
  <c r="AG98" i="18"/>
  <c r="AH98" i="18"/>
  <c r="AI98" i="18"/>
  <c r="AJ98" i="18"/>
  <c r="Y99" i="18"/>
  <c r="Z99" i="18"/>
  <c r="AA99" i="18"/>
  <c r="AB99" i="18"/>
  <c r="AC99" i="18"/>
  <c r="AD99" i="18"/>
  <c r="AE99" i="18"/>
  <c r="AF99" i="18"/>
  <c r="AG99" i="18"/>
  <c r="AH99" i="18"/>
  <c r="AI99" i="18"/>
  <c r="AJ99" i="18"/>
  <c r="Y100" i="18"/>
  <c r="Z100" i="18"/>
  <c r="AA100" i="18"/>
  <c r="AB100" i="18"/>
  <c r="AC100" i="18"/>
  <c r="AD100" i="18"/>
  <c r="AE100" i="18"/>
  <c r="AF100" i="18"/>
  <c r="AG100" i="18"/>
  <c r="AH100" i="18"/>
  <c r="AI100" i="18"/>
  <c r="AJ100" i="18"/>
  <c r="Y101" i="18"/>
  <c r="Z101" i="18"/>
  <c r="AA101" i="18"/>
  <c r="AB101" i="18"/>
  <c r="AC101" i="18"/>
  <c r="AD101" i="18"/>
  <c r="AE101" i="18"/>
  <c r="AF101" i="18"/>
  <c r="AG101" i="18"/>
  <c r="AH101" i="18"/>
  <c r="AI101" i="18"/>
  <c r="AJ101" i="18"/>
  <c r="Y102" i="18"/>
  <c r="Z102" i="18"/>
  <c r="AA102" i="18"/>
  <c r="AB102" i="18"/>
  <c r="AC102" i="18"/>
  <c r="AD102" i="18"/>
  <c r="AE102" i="18"/>
  <c r="AF102" i="18"/>
  <c r="AG102" i="18"/>
  <c r="AH102" i="18"/>
  <c r="AI102" i="18"/>
  <c r="AJ102" i="18"/>
  <c r="Y103" i="18"/>
  <c r="Z103" i="18"/>
  <c r="AA103" i="18"/>
  <c r="AB103" i="18"/>
  <c r="AC103" i="18"/>
  <c r="AD103" i="18"/>
  <c r="AE103" i="18"/>
  <c r="AF103" i="18"/>
  <c r="AG103" i="18"/>
  <c r="AH103" i="18"/>
  <c r="AI103" i="18"/>
  <c r="AJ103" i="18"/>
  <c r="Y104" i="18"/>
  <c r="Z104" i="18"/>
  <c r="AA104" i="18"/>
  <c r="AB104" i="18"/>
  <c r="AC104" i="18"/>
  <c r="AD104" i="18"/>
  <c r="AE104" i="18"/>
  <c r="AF104" i="18"/>
  <c r="AG104" i="18"/>
  <c r="AH104" i="18"/>
  <c r="AI104" i="18"/>
  <c r="AJ104" i="18"/>
  <c r="Y105" i="18"/>
  <c r="Z105" i="18"/>
  <c r="AA105" i="18"/>
  <c r="AB105" i="18"/>
  <c r="AC105" i="18"/>
  <c r="AD105" i="18"/>
  <c r="AE105" i="18"/>
  <c r="AF105" i="18"/>
  <c r="AG105" i="18"/>
  <c r="AH105" i="18"/>
  <c r="AI105" i="18"/>
  <c r="AJ105" i="18"/>
  <c r="Y106" i="18"/>
  <c r="Z106" i="18"/>
  <c r="AA106" i="18"/>
  <c r="AB106" i="18"/>
  <c r="AC106" i="18"/>
  <c r="AD106" i="18"/>
  <c r="AE106" i="18"/>
  <c r="AF106" i="18"/>
  <c r="AG106" i="18"/>
  <c r="AH106" i="18"/>
  <c r="AI106" i="18"/>
  <c r="AJ106" i="18"/>
  <c r="Y107" i="18"/>
  <c r="Z107" i="18"/>
  <c r="AA107" i="18"/>
  <c r="AB107" i="18"/>
  <c r="AC107" i="18"/>
  <c r="AD107" i="18"/>
  <c r="AE107" i="18"/>
  <c r="AF107" i="18"/>
  <c r="AG107" i="18"/>
  <c r="AH107" i="18"/>
  <c r="AI107" i="18"/>
  <c r="AJ107" i="18"/>
  <c r="Y108" i="18"/>
  <c r="Z108" i="18"/>
  <c r="AA108" i="18"/>
  <c r="AB108" i="18"/>
  <c r="AC108" i="18"/>
  <c r="AD108" i="18"/>
  <c r="AE108" i="18"/>
  <c r="AF108" i="18"/>
  <c r="AG108" i="18"/>
  <c r="AH108" i="18"/>
  <c r="AI108" i="18"/>
  <c r="AJ108" i="18"/>
  <c r="Y109" i="18"/>
  <c r="Z109" i="18"/>
  <c r="AA109" i="18"/>
  <c r="AB109" i="18"/>
  <c r="AC109" i="18"/>
  <c r="AD109" i="18"/>
  <c r="AE109" i="18"/>
  <c r="AF109" i="18"/>
  <c r="AG109" i="18"/>
  <c r="AH109" i="18"/>
  <c r="AI109" i="18"/>
  <c r="AJ109" i="18"/>
  <c r="Y110" i="18"/>
  <c r="Z110" i="18"/>
  <c r="AA110" i="18"/>
  <c r="AB110" i="18"/>
  <c r="AC110" i="18"/>
  <c r="AD110" i="18"/>
  <c r="AE110" i="18"/>
  <c r="AF110" i="18"/>
  <c r="AG110" i="18"/>
  <c r="AH110" i="18"/>
  <c r="AI110" i="18"/>
  <c r="AJ110" i="18"/>
  <c r="Y111" i="18"/>
  <c r="Z111" i="18"/>
  <c r="AA111" i="18"/>
  <c r="AB111" i="18"/>
  <c r="AC111" i="18"/>
  <c r="AD111" i="18"/>
  <c r="AE111" i="18"/>
  <c r="AF111" i="18"/>
  <c r="AG111" i="18"/>
  <c r="AH111" i="18"/>
  <c r="AI111" i="18"/>
  <c r="AJ111" i="18"/>
  <c r="Y112" i="18"/>
  <c r="Z112" i="18"/>
  <c r="AA112" i="18"/>
  <c r="AB112" i="18"/>
  <c r="AC112" i="18"/>
  <c r="AD112" i="18"/>
  <c r="AE112" i="18"/>
  <c r="AF112" i="18"/>
  <c r="AG112" i="18"/>
  <c r="AH112" i="18"/>
  <c r="AI112" i="18"/>
  <c r="AJ112" i="18"/>
  <c r="Y113" i="18"/>
  <c r="Z113" i="18"/>
  <c r="AA113" i="18"/>
  <c r="AB113" i="18"/>
  <c r="AC113" i="18"/>
  <c r="AD113" i="18"/>
  <c r="AE113" i="18"/>
  <c r="AF113" i="18"/>
  <c r="AG113" i="18"/>
  <c r="AH113" i="18"/>
  <c r="AI113" i="18"/>
  <c r="AJ113" i="18"/>
  <c r="AJ2" i="18"/>
  <c r="AI2" i="18"/>
  <c r="AH2" i="18"/>
  <c r="AG2" i="18"/>
  <c r="AF2" i="18"/>
  <c r="AE2" i="18"/>
  <c r="AD2" i="18"/>
  <c r="AC2" i="18"/>
  <c r="AB2" i="18"/>
  <c r="AA2" i="18"/>
  <c r="Z2" i="18"/>
  <c r="V2" i="18" l="1"/>
  <c r="V3" i="18"/>
  <c r="V4" i="18"/>
  <c r="V5" i="18"/>
  <c r="V6" i="18"/>
  <c r="V7" i="18"/>
  <c r="V8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V32" i="18"/>
  <c r="V33" i="18"/>
  <c r="V34" i="18"/>
  <c r="V35" i="18"/>
  <c r="V36" i="18"/>
  <c r="V37" i="18"/>
  <c r="V38" i="18"/>
  <c r="V39" i="18"/>
  <c r="V40" i="18"/>
  <c r="V41" i="18"/>
  <c r="V42" i="18"/>
  <c r="V43" i="18"/>
  <c r="V44" i="18"/>
  <c r="V45" i="18"/>
  <c r="V46" i="18"/>
  <c r="V47" i="18"/>
  <c r="V48" i="18"/>
  <c r="V49" i="18"/>
  <c r="V50" i="18"/>
  <c r="V51" i="18"/>
  <c r="V52" i="18"/>
  <c r="V53" i="18"/>
  <c r="V54" i="18"/>
  <c r="V55" i="18"/>
  <c r="V56" i="18"/>
  <c r="V57" i="18"/>
  <c r="V58" i="18"/>
  <c r="V59" i="18"/>
  <c r="V60" i="18"/>
  <c r="V61" i="18"/>
  <c r="V62" i="18"/>
  <c r="V63" i="18"/>
  <c r="V64" i="18"/>
  <c r="V65" i="18"/>
  <c r="V66" i="18"/>
  <c r="V67" i="18"/>
  <c r="V68" i="18"/>
  <c r="V69" i="18"/>
  <c r="V70" i="18"/>
  <c r="V71" i="18"/>
  <c r="V72" i="18"/>
  <c r="V73" i="18"/>
  <c r="V74" i="18"/>
  <c r="V75" i="18"/>
  <c r="V76" i="18"/>
  <c r="V77" i="18"/>
  <c r="V78" i="18"/>
  <c r="V79" i="18"/>
  <c r="V80" i="18"/>
  <c r="V81" i="18"/>
  <c r="V82" i="18"/>
  <c r="V83" i="18"/>
  <c r="V84" i="18"/>
  <c r="V85" i="18"/>
  <c r="V86" i="18"/>
  <c r="V87" i="18"/>
  <c r="V88" i="18"/>
  <c r="V89" i="18"/>
  <c r="V90" i="18"/>
  <c r="V91" i="18"/>
  <c r="V92" i="18"/>
  <c r="V93" i="18"/>
  <c r="V94" i="18"/>
  <c r="V95" i="18"/>
  <c r="V96" i="18"/>
  <c r="V97" i="18"/>
  <c r="V98" i="18"/>
  <c r="V99" i="18"/>
  <c r="V100" i="18"/>
  <c r="V101" i="18"/>
  <c r="V102" i="18"/>
  <c r="V103" i="18"/>
  <c r="V104" i="18"/>
  <c r="V105" i="18"/>
  <c r="V106" i="18"/>
  <c r="V107" i="18"/>
  <c r="V108" i="18"/>
  <c r="V109" i="18"/>
  <c r="V110" i="18"/>
  <c r="V111" i="18"/>
  <c r="V112" i="18"/>
  <c r="V113" i="18"/>
  <c r="M2" i="18"/>
  <c r="N2" i="18"/>
  <c r="O2" i="18"/>
  <c r="P2" i="18"/>
  <c r="Q2" i="18"/>
  <c r="R2" i="18"/>
  <c r="S2" i="18"/>
  <c r="T2" i="18"/>
  <c r="U2" i="18"/>
  <c r="M3" i="18"/>
  <c r="N3" i="18"/>
  <c r="O3" i="18"/>
  <c r="P3" i="18"/>
  <c r="Q3" i="18"/>
  <c r="R3" i="18"/>
  <c r="S3" i="18"/>
  <c r="T3" i="18"/>
  <c r="U3" i="18"/>
  <c r="M4" i="18"/>
  <c r="N4" i="18"/>
  <c r="O4" i="18"/>
  <c r="P4" i="18"/>
  <c r="Q4" i="18"/>
  <c r="R4" i="18"/>
  <c r="S4" i="18"/>
  <c r="T4" i="18"/>
  <c r="U4" i="18"/>
  <c r="M5" i="18"/>
  <c r="N5" i="18"/>
  <c r="O5" i="18"/>
  <c r="P5" i="18"/>
  <c r="Q5" i="18"/>
  <c r="R5" i="18"/>
  <c r="S5" i="18"/>
  <c r="T5" i="18"/>
  <c r="U5" i="18"/>
  <c r="M6" i="18"/>
  <c r="N6" i="18"/>
  <c r="O6" i="18"/>
  <c r="P6" i="18"/>
  <c r="Q6" i="18"/>
  <c r="R6" i="18"/>
  <c r="S6" i="18"/>
  <c r="T6" i="18"/>
  <c r="U6" i="18"/>
  <c r="M7" i="18"/>
  <c r="N7" i="18"/>
  <c r="O7" i="18"/>
  <c r="P7" i="18"/>
  <c r="Q7" i="18"/>
  <c r="R7" i="18"/>
  <c r="S7" i="18"/>
  <c r="T7" i="18"/>
  <c r="U7" i="18"/>
  <c r="M8" i="18"/>
  <c r="N8" i="18"/>
  <c r="O8" i="18"/>
  <c r="P8" i="18"/>
  <c r="Q8" i="18"/>
  <c r="R8" i="18"/>
  <c r="S8" i="18"/>
  <c r="T8" i="18"/>
  <c r="U8" i="18"/>
  <c r="M9" i="18"/>
  <c r="N9" i="18"/>
  <c r="O9" i="18"/>
  <c r="P9" i="18"/>
  <c r="Q9" i="18"/>
  <c r="R9" i="18"/>
  <c r="S9" i="18"/>
  <c r="T9" i="18"/>
  <c r="U9" i="18"/>
  <c r="M10" i="18"/>
  <c r="N10" i="18"/>
  <c r="O10" i="18"/>
  <c r="P10" i="18"/>
  <c r="Q10" i="18"/>
  <c r="R10" i="18"/>
  <c r="S10" i="18"/>
  <c r="T10" i="18"/>
  <c r="U10" i="18"/>
  <c r="M11" i="18"/>
  <c r="N11" i="18"/>
  <c r="O11" i="18"/>
  <c r="P11" i="18"/>
  <c r="Q11" i="18"/>
  <c r="R11" i="18"/>
  <c r="S11" i="18"/>
  <c r="T11" i="18"/>
  <c r="U11" i="18"/>
  <c r="M12" i="18"/>
  <c r="N12" i="18"/>
  <c r="O12" i="18"/>
  <c r="P12" i="18"/>
  <c r="Q12" i="18"/>
  <c r="R12" i="18"/>
  <c r="S12" i="18"/>
  <c r="T12" i="18"/>
  <c r="U12" i="18"/>
  <c r="M13" i="18"/>
  <c r="N13" i="18"/>
  <c r="O13" i="18"/>
  <c r="P13" i="18"/>
  <c r="Q13" i="18"/>
  <c r="R13" i="18"/>
  <c r="S13" i="18"/>
  <c r="T13" i="18"/>
  <c r="U13" i="18"/>
  <c r="M14" i="18"/>
  <c r="N14" i="18"/>
  <c r="O14" i="18"/>
  <c r="P14" i="18"/>
  <c r="Q14" i="18"/>
  <c r="R14" i="18"/>
  <c r="S14" i="18"/>
  <c r="T14" i="18"/>
  <c r="U14" i="18"/>
  <c r="M15" i="18"/>
  <c r="N15" i="18"/>
  <c r="O15" i="18"/>
  <c r="P15" i="18"/>
  <c r="Q15" i="18"/>
  <c r="R15" i="18"/>
  <c r="S15" i="18"/>
  <c r="T15" i="18"/>
  <c r="U15" i="18"/>
  <c r="M16" i="18"/>
  <c r="N16" i="18"/>
  <c r="O16" i="18"/>
  <c r="P16" i="18"/>
  <c r="Q16" i="18"/>
  <c r="R16" i="18"/>
  <c r="S16" i="18"/>
  <c r="T16" i="18"/>
  <c r="U16" i="18"/>
  <c r="M17" i="18"/>
  <c r="N17" i="18"/>
  <c r="O17" i="18"/>
  <c r="P17" i="18"/>
  <c r="Q17" i="18"/>
  <c r="R17" i="18"/>
  <c r="S17" i="18"/>
  <c r="T17" i="18"/>
  <c r="U17" i="18"/>
  <c r="M18" i="18"/>
  <c r="N18" i="18"/>
  <c r="O18" i="18"/>
  <c r="P18" i="18"/>
  <c r="Q18" i="18"/>
  <c r="R18" i="18"/>
  <c r="S18" i="18"/>
  <c r="T18" i="18"/>
  <c r="U18" i="18"/>
  <c r="M19" i="18"/>
  <c r="N19" i="18"/>
  <c r="O19" i="18"/>
  <c r="P19" i="18"/>
  <c r="Q19" i="18"/>
  <c r="R19" i="18"/>
  <c r="S19" i="18"/>
  <c r="T19" i="18"/>
  <c r="U19" i="18"/>
  <c r="M20" i="18"/>
  <c r="N20" i="18"/>
  <c r="O20" i="18"/>
  <c r="P20" i="18"/>
  <c r="Q20" i="18"/>
  <c r="R20" i="18"/>
  <c r="S20" i="18"/>
  <c r="T20" i="18"/>
  <c r="U20" i="18"/>
  <c r="M21" i="18"/>
  <c r="N21" i="18"/>
  <c r="O21" i="18"/>
  <c r="P21" i="18"/>
  <c r="Q21" i="18"/>
  <c r="R21" i="18"/>
  <c r="S21" i="18"/>
  <c r="T21" i="18"/>
  <c r="U21" i="18"/>
  <c r="M22" i="18"/>
  <c r="N22" i="18"/>
  <c r="O22" i="18"/>
  <c r="P22" i="18"/>
  <c r="Q22" i="18"/>
  <c r="R22" i="18"/>
  <c r="S22" i="18"/>
  <c r="T22" i="18"/>
  <c r="U22" i="18"/>
  <c r="M23" i="18"/>
  <c r="N23" i="18"/>
  <c r="O23" i="18"/>
  <c r="P23" i="18"/>
  <c r="Q23" i="18"/>
  <c r="R23" i="18"/>
  <c r="S23" i="18"/>
  <c r="T23" i="18"/>
  <c r="U23" i="18"/>
  <c r="M24" i="18"/>
  <c r="N24" i="18"/>
  <c r="O24" i="18"/>
  <c r="P24" i="18"/>
  <c r="Q24" i="18"/>
  <c r="R24" i="18"/>
  <c r="S24" i="18"/>
  <c r="T24" i="18"/>
  <c r="U24" i="18"/>
  <c r="M25" i="18"/>
  <c r="N25" i="18"/>
  <c r="O25" i="18"/>
  <c r="P25" i="18"/>
  <c r="Q25" i="18"/>
  <c r="R25" i="18"/>
  <c r="S25" i="18"/>
  <c r="T25" i="18"/>
  <c r="U25" i="18"/>
  <c r="M26" i="18"/>
  <c r="N26" i="18"/>
  <c r="O26" i="18"/>
  <c r="P26" i="18"/>
  <c r="Q26" i="18"/>
  <c r="R26" i="18"/>
  <c r="S26" i="18"/>
  <c r="T26" i="18"/>
  <c r="U26" i="18"/>
  <c r="M27" i="18"/>
  <c r="N27" i="18"/>
  <c r="O27" i="18"/>
  <c r="P27" i="18"/>
  <c r="Q27" i="18"/>
  <c r="R27" i="18"/>
  <c r="S27" i="18"/>
  <c r="T27" i="18"/>
  <c r="U27" i="18"/>
  <c r="M28" i="18"/>
  <c r="N28" i="18"/>
  <c r="O28" i="18"/>
  <c r="P28" i="18"/>
  <c r="Q28" i="18"/>
  <c r="R28" i="18"/>
  <c r="S28" i="18"/>
  <c r="T28" i="18"/>
  <c r="U28" i="18"/>
  <c r="M29" i="18"/>
  <c r="N29" i="18"/>
  <c r="O29" i="18"/>
  <c r="P29" i="18"/>
  <c r="Q29" i="18"/>
  <c r="R29" i="18"/>
  <c r="S29" i="18"/>
  <c r="T29" i="18"/>
  <c r="U29" i="18"/>
  <c r="M30" i="18"/>
  <c r="N30" i="18"/>
  <c r="O30" i="18"/>
  <c r="P30" i="18"/>
  <c r="Q30" i="18"/>
  <c r="R30" i="18"/>
  <c r="S30" i="18"/>
  <c r="T30" i="18"/>
  <c r="U30" i="18"/>
  <c r="M31" i="18"/>
  <c r="N31" i="18"/>
  <c r="O31" i="18"/>
  <c r="P31" i="18"/>
  <c r="Q31" i="18"/>
  <c r="R31" i="18"/>
  <c r="S31" i="18"/>
  <c r="T31" i="18"/>
  <c r="U31" i="18"/>
  <c r="M32" i="18"/>
  <c r="N32" i="18"/>
  <c r="O32" i="18"/>
  <c r="P32" i="18"/>
  <c r="Q32" i="18"/>
  <c r="R32" i="18"/>
  <c r="S32" i="18"/>
  <c r="T32" i="18"/>
  <c r="U32" i="18"/>
  <c r="M33" i="18"/>
  <c r="N33" i="18"/>
  <c r="O33" i="18"/>
  <c r="P33" i="18"/>
  <c r="Q33" i="18"/>
  <c r="R33" i="18"/>
  <c r="S33" i="18"/>
  <c r="T33" i="18"/>
  <c r="U33" i="18"/>
  <c r="M34" i="18"/>
  <c r="N34" i="18"/>
  <c r="O34" i="18"/>
  <c r="P34" i="18"/>
  <c r="Q34" i="18"/>
  <c r="R34" i="18"/>
  <c r="S34" i="18"/>
  <c r="T34" i="18"/>
  <c r="U34" i="18"/>
  <c r="M35" i="18"/>
  <c r="N35" i="18"/>
  <c r="O35" i="18"/>
  <c r="P35" i="18"/>
  <c r="Q35" i="18"/>
  <c r="R35" i="18"/>
  <c r="S35" i="18"/>
  <c r="T35" i="18"/>
  <c r="U35" i="18"/>
  <c r="M36" i="18"/>
  <c r="N36" i="18"/>
  <c r="O36" i="18"/>
  <c r="P36" i="18"/>
  <c r="Q36" i="18"/>
  <c r="R36" i="18"/>
  <c r="S36" i="18"/>
  <c r="T36" i="18"/>
  <c r="U36" i="18"/>
  <c r="M37" i="18"/>
  <c r="N37" i="18"/>
  <c r="O37" i="18"/>
  <c r="P37" i="18"/>
  <c r="Q37" i="18"/>
  <c r="R37" i="18"/>
  <c r="S37" i="18"/>
  <c r="T37" i="18"/>
  <c r="U37" i="18"/>
  <c r="M38" i="18"/>
  <c r="N38" i="18"/>
  <c r="O38" i="18"/>
  <c r="P38" i="18"/>
  <c r="Q38" i="18"/>
  <c r="R38" i="18"/>
  <c r="S38" i="18"/>
  <c r="T38" i="18"/>
  <c r="U38" i="18"/>
  <c r="M39" i="18"/>
  <c r="N39" i="18"/>
  <c r="O39" i="18"/>
  <c r="P39" i="18"/>
  <c r="Q39" i="18"/>
  <c r="R39" i="18"/>
  <c r="S39" i="18"/>
  <c r="T39" i="18"/>
  <c r="U39" i="18"/>
  <c r="M40" i="18"/>
  <c r="N40" i="18"/>
  <c r="O40" i="18"/>
  <c r="P40" i="18"/>
  <c r="Q40" i="18"/>
  <c r="R40" i="18"/>
  <c r="S40" i="18"/>
  <c r="T40" i="18"/>
  <c r="U40" i="18"/>
  <c r="M41" i="18"/>
  <c r="N41" i="18"/>
  <c r="O41" i="18"/>
  <c r="P41" i="18"/>
  <c r="Q41" i="18"/>
  <c r="R41" i="18"/>
  <c r="S41" i="18"/>
  <c r="T41" i="18"/>
  <c r="U41" i="18"/>
  <c r="M42" i="18"/>
  <c r="N42" i="18"/>
  <c r="O42" i="18"/>
  <c r="P42" i="18"/>
  <c r="Q42" i="18"/>
  <c r="R42" i="18"/>
  <c r="S42" i="18"/>
  <c r="T42" i="18"/>
  <c r="U42" i="18"/>
  <c r="M43" i="18"/>
  <c r="N43" i="18"/>
  <c r="O43" i="18"/>
  <c r="P43" i="18"/>
  <c r="Q43" i="18"/>
  <c r="R43" i="18"/>
  <c r="S43" i="18"/>
  <c r="T43" i="18"/>
  <c r="U43" i="18"/>
  <c r="M44" i="18"/>
  <c r="N44" i="18"/>
  <c r="O44" i="18"/>
  <c r="P44" i="18"/>
  <c r="Q44" i="18"/>
  <c r="R44" i="18"/>
  <c r="S44" i="18"/>
  <c r="T44" i="18"/>
  <c r="U44" i="18"/>
  <c r="M45" i="18"/>
  <c r="N45" i="18"/>
  <c r="O45" i="18"/>
  <c r="P45" i="18"/>
  <c r="Q45" i="18"/>
  <c r="R45" i="18"/>
  <c r="S45" i="18"/>
  <c r="T45" i="18"/>
  <c r="U45" i="18"/>
  <c r="M46" i="18"/>
  <c r="N46" i="18"/>
  <c r="O46" i="18"/>
  <c r="P46" i="18"/>
  <c r="Q46" i="18"/>
  <c r="R46" i="18"/>
  <c r="S46" i="18"/>
  <c r="T46" i="18"/>
  <c r="U46" i="18"/>
  <c r="M47" i="18"/>
  <c r="N47" i="18"/>
  <c r="O47" i="18"/>
  <c r="P47" i="18"/>
  <c r="Q47" i="18"/>
  <c r="R47" i="18"/>
  <c r="S47" i="18"/>
  <c r="T47" i="18"/>
  <c r="U47" i="18"/>
  <c r="M48" i="18"/>
  <c r="N48" i="18"/>
  <c r="O48" i="18"/>
  <c r="P48" i="18"/>
  <c r="Q48" i="18"/>
  <c r="R48" i="18"/>
  <c r="S48" i="18"/>
  <c r="T48" i="18"/>
  <c r="U48" i="18"/>
  <c r="M49" i="18"/>
  <c r="N49" i="18"/>
  <c r="O49" i="18"/>
  <c r="P49" i="18"/>
  <c r="Q49" i="18"/>
  <c r="R49" i="18"/>
  <c r="S49" i="18"/>
  <c r="T49" i="18"/>
  <c r="U49" i="18"/>
  <c r="M50" i="18"/>
  <c r="N50" i="18"/>
  <c r="O50" i="18"/>
  <c r="P50" i="18"/>
  <c r="Q50" i="18"/>
  <c r="R50" i="18"/>
  <c r="S50" i="18"/>
  <c r="T50" i="18"/>
  <c r="U50" i="18"/>
  <c r="M51" i="18"/>
  <c r="N51" i="18"/>
  <c r="O51" i="18"/>
  <c r="P51" i="18"/>
  <c r="Q51" i="18"/>
  <c r="R51" i="18"/>
  <c r="S51" i="18"/>
  <c r="T51" i="18"/>
  <c r="U51" i="18"/>
  <c r="M52" i="18"/>
  <c r="N52" i="18"/>
  <c r="O52" i="18"/>
  <c r="P52" i="18"/>
  <c r="Q52" i="18"/>
  <c r="R52" i="18"/>
  <c r="S52" i="18"/>
  <c r="T52" i="18"/>
  <c r="U52" i="18"/>
  <c r="M53" i="18"/>
  <c r="N53" i="18"/>
  <c r="O53" i="18"/>
  <c r="P53" i="18"/>
  <c r="Q53" i="18"/>
  <c r="R53" i="18"/>
  <c r="S53" i="18"/>
  <c r="T53" i="18"/>
  <c r="U53" i="18"/>
  <c r="M54" i="18"/>
  <c r="N54" i="18"/>
  <c r="O54" i="18"/>
  <c r="P54" i="18"/>
  <c r="Q54" i="18"/>
  <c r="R54" i="18"/>
  <c r="S54" i="18"/>
  <c r="T54" i="18"/>
  <c r="U54" i="18"/>
  <c r="M55" i="18"/>
  <c r="N55" i="18"/>
  <c r="O55" i="18"/>
  <c r="P55" i="18"/>
  <c r="Q55" i="18"/>
  <c r="R55" i="18"/>
  <c r="S55" i="18"/>
  <c r="T55" i="18"/>
  <c r="U55" i="18"/>
  <c r="M56" i="18"/>
  <c r="N56" i="18"/>
  <c r="O56" i="18"/>
  <c r="P56" i="18"/>
  <c r="Q56" i="18"/>
  <c r="R56" i="18"/>
  <c r="S56" i="18"/>
  <c r="T56" i="18"/>
  <c r="U56" i="18"/>
  <c r="M57" i="18"/>
  <c r="N57" i="18"/>
  <c r="O57" i="18"/>
  <c r="P57" i="18"/>
  <c r="Q57" i="18"/>
  <c r="R57" i="18"/>
  <c r="S57" i="18"/>
  <c r="T57" i="18"/>
  <c r="U57" i="18"/>
  <c r="M58" i="18"/>
  <c r="N58" i="18"/>
  <c r="O58" i="18"/>
  <c r="P58" i="18"/>
  <c r="Q58" i="18"/>
  <c r="R58" i="18"/>
  <c r="S58" i="18"/>
  <c r="T58" i="18"/>
  <c r="U58" i="18"/>
  <c r="M59" i="18"/>
  <c r="N59" i="18"/>
  <c r="O59" i="18"/>
  <c r="P59" i="18"/>
  <c r="Q59" i="18"/>
  <c r="R59" i="18"/>
  <c r="S59" i="18"/>
  <c r="T59" i="18"/>
  <c r="U59" i="18"/>
  <c r="M60" i="18"/>
  <c r="N60" i="18"/>
  <c r="O60" i="18"/>
  <c r="P60" i="18"/>
  <c r="Q60" i="18"/>
  <c r="R60" i="18"/>
  <c r="S60" i="18"/>
  <c r="T60" i="18"/>
  <c r="U60" i="18"/>
  <c r="M61" i="18"/>
  <c r="N61" i="18"/>
  <c r="O61" i="18"/>
  <c r="P61" i="18"/>
  <c r="Q61" i="18"/>
  <c r="R61" i="18"/>
  <c r="S61" i="18"/>
  <c r="T61" i="18"/>
  <c r="U61" i="18"/>
  <c r="M62" i="18"/>
  <c r="N62" i="18"/>
  <c r="O62" i="18"/>
  <c r="P62" i="18"/>
  <c r="Q62" i="18"/>
  <c r="R62" i="18"/>
  <c r="S62" i="18"/>
  <c r="T62" i="18"/>
  <c r="U62" i="18"/>
  <c r="M63" i="18"/>
  <c r="N63" i="18"/>
  <c r="O63" i="18"/>
  <c r="P63" i="18"/>
  <c r="Q63" i="18"/>
  <c r="R63" i="18"/>
  <c r="S63" i="18"/>
  <c r="T63" i="18"/>
  <c r="U63" i="18"/>
  <c r="M64" i="18"/>
  <c r="N64" i="18"/>
  <c r="O64" i="18"/>
  <c r="P64" i="18"/>
  <c r="Q64" i="18"/>
  <c r="R64" i="18"/>
  <c r="S64" i="18"/>
  <c r="T64" i="18"/>
  <c r="U64" i="18"/>
  <c r="M65" i="18"/>
  <c r="N65" i="18"/>
  <c r="O65" i="18"/>
  <c r="P65" i="18"/>
  <c r="Q65" i="18"/>
  <c r="R65" i="18"/>
  <c r="S65" i="18"/>
  <c r="T65" i="18"/>
  <c r="U65" i="18"/>
  <c r="M66" i="18"/>
  <c r="N66" i="18"/>
  <c r="O66" i="18"/>
  <c r="P66" i="18"/>
  <c r="Q66" i="18"/>
  <c r="R66" i="18"/>
  <c r="S66" i="18"/>
  <c r="T66" i="18"/>
  <c r="U66" i="18"/>
  <c r="M67" i="18"/>
  <c r="N67" i="18"/>
  <c r="O67" i="18"/>
  <c r="P67" i="18"/>
  <c r="Q67" i="18"/>
  <c r="R67" i="18"/>
  <c r="S67" i="18"/>
  <c r="T67" i="18"/>
  <c r="U67" i="18"/>
  <c r="M68" i="18"/>
  <c r="N68" i="18"/>
  <c r="O68" i="18"/>
  <c r="P68" i="18"/>
  <c r="Q68" i="18"/>
  <c r="R68" i="18"/>
  <c r="S68" i="18"/>
  <c r="T68" i="18"/>
  <c r="U68" i="18"/>
  <c r="M69" i="18"/>
  <c r="N69" i="18"/>
  <c r="O69" i="18"/>
  <c r="P69" i="18"/>
  <c r="Q69" i="18"/>
  <c r="R69" i="18"/>
  <c r="S69" i="18"/>
  <c r="T69" i="18"/>
  <c r="U69" i="18"/>
  <c r="M70" i="18"/>
  <c r="N70" i="18"/>
  <c r="O70" i="18"/>
  <c r="P70" i="18"/>
  <c r="Q70" i="18"/>
  <c r="R70" i="18"/>
  <c r="S70" i="18"/>
  <c r="T70" i="18"/>
  <c r="U70" i="18"/>
  <c r="M71" i="18"/>
  <c r="N71" i="18"/>
  <c r="O71" i="18"/>
  <c r="P71" i="18"/>
  <c r="Q71" i="18"/>
  <c r="R71" i="18"/>
  <c r="S71" i="18"/>
  <c r="T71" i="18"/>
  <c r="U71" i="18"/>
  <c r="M72" i="18"/>
  <c r="N72" i="18"/>
  <c r="O72" i="18"/>
  <c r="P72" i="18"/>
  <c r="Q72" i="18"/>
  <c r="R72" i="18"/>
  <c r="S72" i="18"/>
  <c r="T72" i="18"/>
  <c r="U72" i="18"/>
  <c r="M73" i="18"/>
  <c r="N73" i="18"/>
  <c r="O73" i="18"/>
  <c r="P73" i="18"/>
  <c r="Q73" i="18"/>
  <c r="R73" i="18"/>
  <c r="S73" i="18"/>
  <c r="T73" i="18"/>
  <c r="U73" i="18"/>
  <c r="M74" i="18"/>
  <c r="N74" i="18"/>
  <c r="O74" i="18"/>
  <c r="P74" i="18"/>
  <c r="Q74" i="18"/>
  <c r="R74" i="18"/>
  <c r="S74" i="18"/>
  <c r="T74" i="18"/>
  <c r="U74" i="18"/>
  <c r="M75" i="18"/>
  <c r="N75" i="18"/>
  <c r="O75" i="18"/>
  <c r="P75" i="18"/>
  <c r="Q75" i="18"/>
  <c r="R75" i="18"/>
  <c r="S75" i="18"/>
  <c r="T75" i="18"/>
  <c r="U75" i="18"/>
  <c r="M76" i="18"/>
  <c r="N76" i="18"/>
  <c r="O76" i="18"/>
  <c r="P76" i="18"/>
  <c r="Q76" i="18"/>
  <c r="R76" i="18"/>
  <c r="S76" i="18"/>
  <c r="T76" i="18"/>
  <c r="U76" i="18"/>
  <c r="M77" i="18"/>
  <c r="N77" i="18"/>
  <c r="O77" i="18"/>
  <c r="P77" i="18"/>
  <c r="Q77" i="18"/>
  <c r="R77" i="18"/>
  <c r="S77" i="18"/>
  <c r="T77" i="18"/>
  <c r="U77" i="18"/>
  <c r="M78" i="18"/>
  <c r="N78" i="18"/>
  <c r="O78" i="18"/>
  <c r="P78" i="18"/>
  <c r="Q78" i="18"/>
  <c r="R78" i="18"/>
  <c r="S78" i="18"/>
  <c r="T78" i="18"/>
  <c r="U78" i="18"/>
  <c r="M79" i="18"/>
  <c r="N79" i="18"/>
  <c r="O79" i="18"/>
  <c r="P79" i="18"/>
  <c r="Q79" i="18"/>
  <c r="R79" i="18"/>
  <c r="S79" i="18"/>
  <c r="T79" i="18"/>
  <c r="U79" i="18"/>
  <c r="M80" i="18"/>
  <c r="N80" i="18"/>
  <c r="O80" i="18"/>
  <c r="P80" i="18"/>
  <c r="Q80" i="18"/>
  <c r="R80" i="18"/>
  <c r="S80" i="18"/>
  <c r="T80" i="18"/>
  <c r="U80" i="18"/>
  <c r="M81" i="18"/>
  <c r="N81" i="18"/>
  <c r="O81" i="18"/>
  <c r="P81" i="18"/>
  <c r="Q81" i="18"/>
  <c r="R81" i="18"/>
  <c r="S81" i="18"/>
  <c r="T81" i="18"/>
  <c r="U81" i="18"/>
  <c r="M82" i="18"/>
  <c r="N82" i="18"/>
  <c r="O82" i="18"/>
  <c r="P82" i="18"/>
  <c r="Q82" i="18"/>
  <c r="R82" i="18"/>
  <c r="S82" i="18"/>
  <c r="T82" i="18"/>
  <c r="U82" i="18"/>
  <c r="M83" i="18"/>
  <c r="N83" i="18"/>
  <c r="O83" i="18"/>
  <c r="P83" i="18"/>
  <c r="Q83" i="18"/>
  <c r="R83" i="18"/>
  <c r="S83" i="18"/>
  <c r="T83" i="18"/>
  <c r="U83" i="18"/>
  <c r="M84" i="18"/>
  <c r="N84" i="18"/>
  <c r="O84" i="18"/>
  <c r="P84" i="18"/>
  <c r="Q84" i="18"/>
  <c r="R84" i="18"/>
  <c r="S84" i="18"/>
  <c r="T84" i="18"/>
  <c r="U84" i="18"/>
  <c r="M85" i="18"/>
  <c r="N85" i="18"/>
  <c r="O85" i="18"/>
  <c r="P85" i="18"/>
  <c r="Q85" i="18"/>
  <c r="R85" i="18"/>
  <c r="S85" i="18"/>
  <c r="T85" i="18"/>
  <c r="U85" i="18"/>
  <c r="M86" i="18"/>
  <c r="N86" i="18"/>
  <c r="O86" i="18"/>
  <c r="P86" i="18"/>
  <c r="Q86" i="18"/>
  <c r="R86" i="18"/>
  <c r="S86" i="18"/>
  <c r="T86" i="18"/>
  <c r="U86" i="18"/>
  <c r="M87" i="18"/>
  <c r="N87" i="18"/>
  <c r="O87" i="18"/>
  <c r="P87" i="18"/>
  <c r="Q87" i="18"/>
  <c r="R87" i="18"/>
  <c r="S87" i="18"/>
  <c r="T87" i="18"/>
  <c r="U87" i="18"/>
  <c r="M88" i="18"/>
  <c r="N88" i="18"/>
  <c r="O88" i="18"/>
  <c r="P88" i="18"/>
  <c r="Q88" i="18"/>
  <c r="R88" i="18"/>
  <c r="S88" i="18"/>
  <c r="T88" i="18"/>
  <c r="U88" i="18"/>
  <c r="M89" i="18"/>
  <c r="N89" i="18"/>
  <c r="O89" i="18"/>
  <c r="P89" i="18"/>
  <c r="Q89" i="18"/>
  <c r="R89" i="18"/>
  <c r="S89" i="18"/>
  <c r="T89" i="18"/>
  <c r="U89" i="18"/>
  <c r="M90" i="18"/>
  <c r="N90" i="18"/>
  <c r="O90" i="18"/>
  <c r="P90" i="18"/>
  <c r="Q90" i="18"/>
  <c r="R90" i="18"/>
  <c r="S90" i="18"/>
  <c r="T90" i="18"/>
  <c r="U90" i="18"/>
  <c r="M91" i="18"/>
  <c r="N91" i="18"/>
  <c r="O91" i="18"/>
  <c r="P91" i="18"/>
  <c r="Q91" i="18"/>
  <c r="R91" i="18"/>
  <c r="S91" i="18"/>
  <c r="T91" i="18"/>
  <c r="U91" i="18"/>
  <c r="M92" i="18"/>
  <c r="N92" i="18"/>
  <c r="O92" i="18"/>
  <c r="P92" i="18"/>
  <c r="Q92" i="18"/>
  <c r="R92" i="18"/>
  <c r="S92" i="18"/>
  <c r="T92" i="18"/>
  <c r="U92" i="18"/>
  <c r="M93" i="18"/>
  <c r="N93" i="18"/>
  <c r="O93" i="18"/>
  <c r="P93" i="18"/>
  <c r="Q93" i="18"/>
  <c r="R93" i="18"/>
  <c r="S93" i="18"/>
  <c r="T93" i="18"/>
  <c r="U93" i="18"/>
  <c r="M94" i="18"/>
  <c r="N94" i="18"/>
  <c r="O94" i="18"/>
  <c r="P94" i="18"/>
  <c r="Q94" i="18"/>
  <c r="R94" i="18"/>
  <c r="S94" i="18"/>
  <c r="T94" i="18"/>
  <c r="U94" i="18"/>
  <c r="M95" i="18"/>
  <c r="N95" i="18"/>
  <c r="O95" i="18"/>
  <c r="P95" i="18"/>
  <c r="Q95" i="18"/>
  <c r="R95" i="18"/>
  <c r="S95" i="18"/>
  <c r="T95" i="18"/>
  <c r="U95" i="18"/>
  <c r="M96" i="18"/>
  <c r="N96" i="18"/>
  <c r="O96" i="18"/>
  <c r="P96" i="18"/>
  <c r="Q96" i="18"/>
  <c r="R96" i="18"/>
  <c r="S96" i="18"/>
  <c r="T96" i="18"/>
  <c r="U96" i="18"/>
  <c r="M97" i="18"/>
  <c r="N97" i="18"/>
  <c r="O97" i="18"/>
  <c r="P97" i="18"/>
  <c r="Q97" i="18"/>
  <c r="R97" i="18"/>
  <c r="S97" i="18"/>
  <c r="T97" i="18"/>
  <c r="U97" i="18"/>
  <c r="M98" i="18"/>
  <c r="N98" i="18"/>
  <c r="O98" i="18"/>
  <c r="P98" i="18"/>
  <c r="Q98" i="18"/>
  <c r="R98" i="18"/>
  <c r="S98" i="18"/>
  <c r="T98" i="18"/>
  <c r="U98" i="18"/>
  <c r="M99" i="18"/>
  <c r="N99" i="18"/>
  <c r="O99" i="18"/>
  <c r="P99" i="18"/>
  <c r="Q99" i="18"/>
  <c r="R99" i="18"/>
  <c r="S99" i="18"/>
  <c r="T99" i="18"/>
  <c r="U99" i="18"/>
  <c r="M100" i="18"/>
  <c r="N100" i="18"/>
  <c r="O100" i="18"/>
  <c r="P100" i="18"/>
  <c r="Q100" i="18"/>
  <c r="R100" i="18"/>
  <c r="S100" i="18"/>
  <c r="T100" i="18"/>
  <c r="U100" i="18"/>
  <c r="M101" i="18"/>
  <c r="N101" i="18"/>
  <c r="O101" i="18"/>
  <c r="P101" i="18"/>
  <c r="Q101" i="18"/>
  <c r="R101" i="18"/>
  <c r="S101" i="18"/>
  <c r="T101" i="18"/>
  <c r="U101" i="18"/>
  <c r="M102" i="18"/>
  <c r="N102" i="18"/>
  <c r="O102" i="18"/>
  <c r="P102" i="18"/>
  <c r="Q102" i="18"/>
  <c r="R102" i="18"/>
  <c r="S102" i="18"/>
  <c r="T102" i="18"/>
  <c r="U102" i="18"/>
  <c r="M103" i="18"/>
  <c r="N103" i="18"/>
  <c r="O103" i="18"/>
  <c r="P103" i="18"/>
  <c r="Q103" i="18"/>
  <c r="R103" i="18"/>
  <c r="S103" i="18"/>
  <c r="T103" i="18"/>
  <c r="U103" i="18"/>
  <c r="M104" i="18"/>
  <c r="N104" i="18"/>
  <c r="O104" i="18"/>
  <c r="P104" i="18"/>
  <c r="Q104" i="18"/>
  <c r="R104" i="18"/>
  <c r="S104" i="18"/>
  <c r="T104" i="18"/>
  <c r="U104" i="18"/>
  <c r="M105" i="18"/>
  <c r="N105" i="18"/>
  <c r="O105" i="18"/>
  <c r="P105" i="18"/>
  <c r="Q105" i="18"/>
  <c r="R105" i="18"/>
  <c r="S105" i="18"/>
  <c r="T105" i="18"/>
  <c r="U105" i="18"/>
  <c r="M106" i="18"/>
  <c r="N106" i="18"/>
  <c r="O106" i="18"/>
  <c r="P106" i="18"/>
  <c r="Q106" i="18"/>
  <c r="R106" i="18"/>
  <c r="S106" i="18"/>
  <c r="T106" i="18"/>
  <c r="U106" i="18"/>
  <c r="M107" i="18"/>
  <c r="N107" i="18"/>
  <c r="O107" i="18"/>
  <c r="P107" i="18"/>
  <c r="Q107" i="18"/>
  <c r="R107" i="18"/>
  <c r="S107" i="18"/>
  <c r="T107" i="18"/>
  <c r="U107" i="18"/>
  <c r="M108" i="18"/>
  <c r="N108" i="18"/>
  <c r="O108" i="18"/>
  <c r="P108" i="18"/>
  <c r="Q108" i="18"/>
  <c r="R108" i="18"/>
  <c r="S108" i="18"/>
  <c r="T108" i="18"/>
  <c r="U108" i="18"/>
  <c r="M109" i="18"/>
  <c r="N109" i="18"/>
  <c r="O109" i="18"/>
  <c r="P109" i="18"/>
  <c r="Q109" i="18"/>
  <c r="R109" i="18"/>
  <c r="S109" i="18"/>
  <c r="T109" i="18"/>
  <c r="U109" i="18"/>
  <c r="M110" i="18"/>
  <c r="N110" i="18"/>
  <c r="O110" i="18"/>
  <c r="P110" i="18"/>
  <c r="Q110" i="18"/>
  <c r="R110" i="18"/>
  <c r="S110" i="18"/>
  <c r="T110" i="18"/>
  <c r="U110" i="18"/>
  <c r="M111" i="18"/>
  <c r="N111" i="18"/>
  <c r="O111" i="18"/>
  <c r="P111" i="18"/>
  <c r="Q111" i="18"/>
  <c r="R111" i="18"/>
  <c r="S111" i="18"/>
  <c r="T111" i="18"/>
  <c r="U111" i="18"/>
  <c r="M112" i="18"/>
  <c r="N112" i="18"/>
  <c r="O112" i="18"/>
  <c r="P112" i="18"/>
  <c r="Q112" i="18"/>
  <c r="R112" i="18"/>
  <c r="S112" i="18"/>
  <c r="T112" i="18"/>
  <c r="U112" i="18"/>
  <c r="M113" i="18"/>
  <c r="N113" i="18"/>
  <c r="O113" i="18"/>
  <c r="P113" i="18"/>
  <c r="Q113" i="18"/>
  <c r="R113" i="18"/>
  <c r="S113" i="18"/>
  <c r="T113" i="18"/>
  <c r="U113" i="18"/>
  <c r="D2" i="18"/>
  <c r="E2" i="18"/>
  <c r="F2" i="18"/>
  <c r="G2" i="18"/>
  <c r="H2" i="18"/>
  <c r="I2" i="18"/>
  <c r="J2" i="18"/>
  <c r="K2" i="18"/>
  <c r="L2" i="18"/>
  <c r="D3" i="18"/>
  <c r="E3" i="18"/>
  <c r="F3" i="18"/>
  <c r="G3" i="18"/>
  <c r="H3" i="18"/>
  <c r="I3" i="18"/>
  <c r="J3" i="18"/>
  <c r="K3" i="18"/>
  <c r="L3" i="18"/>
  <c r="D4" i="18"/>
  <c r="E4" i="18"/>
  <c r="F4" i="18"/>
  <c r="G4" i="18"/>
  <c r="H4" i="18"/>
  <c r="I4" i="18"/>
  <c r="J4" i="18"/>
  <c r="K4" i="18"/>
  <c r="L4" i="18"/>
  <c r="D5" i="18"/>
  <c r="E5" i="18"/>
  <c r="F5" i="18"/>
  <c r="G5" i="18"/>
  <c r="H5" i="18"/>
  <c r="I5" i="18"/>
  <c r="J5" i="18"/>
  <c r="K5" i="18"/>
  <c r="L5" i="18"/>
  <c r="D6" i="18"/>
  <c r="E6" i="18"/>
  <c r="F6" i="18"/>
  <c r="G6" i="18"/>
  <c r="H6" i="18"/>
  <c r="I6" i="18"/>
  <c r="J6" i="18"/>
  <c r="K6" i="18"/>
  <c r="L6" i="18"/>
  <c r="D7" i="18"/>
  <c r="E7" i="18"/>
  <c r="F7" i="18"/>
  <c r="G7" i="18"/>
  <c r="H7" i="18"/>
  <c r="I7" i="18"/>
  <c r="J7" i="18"/>
  <c r="K7" i="18"/>
  <c r="L7" i="18"/>
  <c r="D8" i="18"/>
  <c r="E8" i="18"/>
  <c r="F8" i="18"/>
  <c r="G8" i="18"/>
  <c r="H8" i="18"/>
  <c r="I8" i="18"/>
  <c r="J8" i="18"/>
  <c r="K8" i="18"/>
  <c r="L8" i="18"/>
  <c r="D9" i="18"/>
  <c r="E9" i="18"/>
  <c r="F9" i="18"/>
  <c r="G9" i="18"/>
  <c r="H9" i="18"/>
  <c r="I9" i="18"/>
  <c r="J9" i="18"/>
  <c r="K9" i="18"/>
  <c r="L9" i="18"/>
  <c r="D10" i="18"/>
  <c r="E10" i="18"/>
  <c r="F10" i="18"/>
  <c r="G10" i="18"/>
  <c r="H10" i="18"/>
  <c r="I10" i="18"/>
  <c r="J10" i="18"/>
  <c r="K10" i="18"/>
  <c r="L10" i="18"/>
  <c r="D11" i="18"/>
  <c r="E11" i="18"/>
  <c r="F11" i="18"/>
  <c r="G11" i="18"/>
  <c r="H11" i="18"/>
  <c r="I11" i="18"/>
  <c r="J11" i="18"/>
  <c r="K11" i="18"/>
  <c r="L11" i="18"/>
  <c r="D12" i="18"/>
  <c r="E12" i="18"/>
  <c r="F12" i="18"/>
  <c r="G12" i="18"/>
  <c r="H12" i="18"/>
  <c r="I12" i="18"/>
  <c r="J12" i="18"/>
  <c r="K12" i="18"/>
  <c r="L12" i="18"/>
  <c r="D13" i="18"/>
  <c r="E13" i="18"/>
  <c r="F13" i="18"/>
  <c r="G13" i="18"/>
  <c r="H13" i="18"/>
  <c r="I13" i="18"/>
  <c r="J13" i="18"/>
  <c r="K13" i="18"/>
  <c r="L13" i="18"/>
  <c r="D14" i="18"/>
  <c r="E14" i="18"/>
  <c r="F14" i="18"/>
  <c r="G14" i="18"/>
  <c r="H14" i="18"/>
  <c r="I14" i="18"/>
  <c r="J14" i="18"/>
  <c r="K14" i="18"/>
  <c r="L14" i="18"/>
  <c r="D15" i="18"/>
  <c r="E15" i="18"/>
  <c r="F15" i="18"/>
  <c r="G15" i="18"/>
  <c r="H15" i="18"/>
  <c r="I15" i="18"/>
  <c r="J15" i="18"/>
  <c r="K15" i="18"/>
  <c r="L15" i="18"/>
  <c r="D16" i="18"/>
  <c r="E16" i="18"/>
  <c r="F16" i="18"/>
  <c r="G16" i="18"/>
  <c r="H16" i="18"/>
  <c r="I16" i="18"/>
  <c r="J16" i="18"/>
  <c r="K16" i="18"/>
  <c r="L16" i="18"/>
  <c r="D17" i="18"/>
  <c r="E17" i="18"/>
  <c r="F17" i="18"/>
  <c r="G17" i="18"/>
  <c r="H17" i="18"/>
  <c r="I17" i="18"/>
  <c r="J17" i="18"/>
  <c r="K17" i="18"/>
  <c r="L17" i="18"/>
  <c r="D18" i="18"/>
  <c r="E18" i="18"/>
  <c r="F18" i="18"/>
  <c r="G18" i="18"/>
  <c r="H18" i="18"/>
  <c r="I18" i="18"/>
  <c r="J18" i="18"/>
  <c r="K18" i="18"/>
  <c r="L18" i="18"/>
  <c r="D19" i="18"/>
  <c r="E19" i="18"/>
  <c r="F19" i="18"/>
  <c r="G19" i="18"/>
  <c r="H19" i="18"/>
  <c r="I19" i="18"/>
  <c r="J19" i="18"/>
  <c r="K19" i="18"/>
  <c r="L19" i="18"/>
  <c r="D20" i="18"/>
  <c r="E20" i="18"/>
  <c r="F20" i="18"/>
  <c r="G20" i="18"/>
  <c r="H20" i="18"/>
  <c r="I20" i="18"/>
  <c r="J20" i="18"/>
  <c r="K20" i="18"/>
  <c r="L20" i="18"/>
  <c r="D21" i="18"/>
  <c r="E21" i="18"/>
  <c r="F21" i="18"/>
  <c r="G21" i="18"/>
  <c r="H21" i="18"/>
  <c r="I21" i="18"/>
  <c r="J21" i="18"/>
  <c r="K21" i="18"/>
  <c r="L21" i="18"/>
  <c r="D22" i="18"/>
  <c r="E22" i="18"/>
  <c r="F22" i="18"/>
  <c r="G22" i="18"/>
  <c r="H22" i="18"/>
  <c r="I22" i="18"/>
  <c r="J22" i="18"/>
  <c r="K22" i="18"/>
  <c r="L22" i="18"/>
  <c r="D23" i="18"/>
  <c r="E23" i="18"/>
  <c r="F23" i="18"/>
  <c r="G23" i="18"/>
  <c r="H23" i="18"/>
  <c r="I23" i="18"/>
  <c r="J23" i="18"/>
  <c r="K23" i="18"/>
  <c r="L23" i="18"/>
  <c r="D24" i="18"/>
  <c r="E24" i="18"/>
  <c r="F24" i="18"/>
  <c r="G24" i="18"/>
  <c r="H24" i="18"/>
  <c r="I24" i="18"/>
  <c r="J24" i="18"/>
  <c r="K24" i="18"/>
  <c r="L24" i="18"/>
  <c r="D25" i="18"/>
  <c r="E25" i="18"/>
  <c r="F25" i="18"/>
  <c r="G25" i="18"/>
  <c r="H25" i="18"/>
  <c r="I25" i="18"/>
  <c r="J25" i="18"/>
  <c r="K25" i="18"/>
  <c r="L25" i="18"/>
  <c r="D26" i="18"/>
  <c r="E26" i="18"/>
  <c r="F26" i="18"/>
  <c r="G26" i="18"/>
  <c r="H26" i="18"/>
  <c r="I26" i="18"/>
  <c r="J26" i="18"/>
  <c r="K26" i="18"/>
  <c r="L26" i="18"/>
  <c r="D27" i="18"/>
  <c r="E27" i="18"/>
  <c r="F27" i="18"/>
  <c r="G27" i="18"/>
  <c r="H27" i="18"/>
  <c r="I27" i="18"/>
  <c r="J27" i="18"/>
  <c r="K27" i="18"/>
  <c r="L27" i="18"/>
  <c r="D28" i="18"/>
  <c r="E28" i="18"/>
  <c r="F28" i="18"/>
  <c r="G28" i="18"/>
  <c r="H28" i="18"/>
  <c r="I28" i="18"/>
  <c r="J28" i="18"/>
  <c r="K28" i="18"/>
  <c r="L28" i="18"/>
  <c r="D29" i="18"/>
  <c r="E29" i="18"/>
  <c r="F29" i="18"/>
  <c r="G29" i="18"/>
  <c r="H29" i="18"/>
  <c r="I29" i="18"/>
  <c r="J29" i="18"/>
  <c r="K29" i="18"/>
  <c r="L29" i="18"/>
  <c r="D30" i="18"/>
  <c r="E30" i="18"/>
  <c r="F30" i="18"/>
  <c r="G30" i="18"/>
  <c r="H30" i="18"/>
  <c r="I30" i="18"/>
  <c r="J30" i="18"/>
  <c r="K30" i="18"/>
  <c r="L30" i="18"/>
  <c r="D31" i="18"/>
  <c r="E31" i="18"/>
  <c r="F31" i="18"/>
  <c r="G31" i="18"/>
  <c r="H31" i="18"/>
  <c r="I31" i="18"/>
  <c r="J31" i="18"/>
  <c r="K31" i="18"/>
  <c r="L31" i="18"/>
  <c r="D32" i="18"/>
  <c r="E32" i="18"/>
  <c r="F32" i="18"/>
  <c r="G32" i="18"/>
  <c r="H32" i="18"/>
  <c r="I32" i="18"/>
  <c r="J32" i="18"/>
  <c r="K32" i="18"/>
  <c r="L32" i="18"/>
  <c r="D33" i="18"/>
  <c r="E33" i="18"/>
  <c r="F33" i="18"/>
  <c r="G33" i="18"/>
  <c r="H33" i="18"/>
  <c r="I33" i="18"/>
  <c r="J33" i="18"/>
  <c r="K33" i="18"/>
  <c r="L33" i="18"/>
  <c r="D34" i="18"/>
  <c r="E34" i="18"/>
  <c r="F34" i="18"/>
  <c r="G34" i="18"/>
  <c r="H34" i="18"/>
  <c r="I34" i="18"/>
  <c r="J34" i="18"/>
  <c r="K34" i="18"/>
  <c r="L34" i="18"/>
  <c r="D35" i="18"/>
  <c r="E35" i="18"/>
  <c r="F35" i="18"/>
  <c r="G35" i="18"/>
  <c r="H35" i="18"/>
  <c r="I35" i="18"/>
  <c r="J35" i="18"/>
  <c r="K35" i="18"/>
  <c r="L35" i="18"/>
  <c r="D36" i="18"/>
  <c r="E36" i="18"/>
  <c r="F36" i="18"/>
  <c r="G36" i="18"/>
  <c r="H36" i="18"/>
  <c r="I36" i="18"/>
  <c r="J36" i="18"/>
  <c r="K36" i="18"/>
  <c r="L36" i="18"/>
  <c r="D37" i="18"/>
  <c r="E37" i="18"/>
  <c r="F37" i="18"/>
  <c r="G37" i="18"/>
  <c r="H37" i="18"/>
  <c r="I37" i="18"/>
  <c r="J37" i="18"/>
  <c r="K37" i="18"/>
  <c r="L37" i="18"/>
  <c r="D38" i="18"/>
  <c r="E38" i="18"/>
  <c r="F38" i="18"/>
  <c r="G38" i="18"/>
  <c r="H38" i="18"/>
  <c r="I38" i="18"/>
  <c r="J38" i="18"/>
  <c r="K38" i="18"/>
  <c r="L38" i="18"/>
  <c r="D39" i="18"/>
  <c r="E39" i="18"/>
  <c r="F39" i="18"/>
  <c r="G39" i="18"/>
  <c r="H39" i="18"/>
  <c r="I39" i="18"/>
  <c r="J39" i="18"/>
  <c r="K39" i="18"/>
  <c r="L39" i="18"/>
  <c r="D40" i="18"/>
  <c r="E40" i="18"/>
  <c r="F40" i="18"/>
  <c r="G40" i="18"/>
  <c r="H40" i="18"/>
  <c r="I40" i="18"/>
  <c r="J40" i="18"/>
  <c r="K40" i="18"/>
  <c r="L40" i="18"/>
  <c r="D41" i="18"/>
  <c r="E41" i="18"/>
  <c r="F41" i="18"/>
  <c r="G41" i="18"/>
  <c r="H41" i="18"/>
  <c r="I41" i="18"/>
  <c r="J41" i="18"/>
  <c r="K41" i="18"/>
  <c r="L41" i="18"/>
  <c r="D42" i="18"/>
  <c r="E42" i="18"/>
  <c r="F42" i="18"/>
  <c r="G42" i="18"/>
  <c r="H42" i="18"/>
  <c r="I42" i="18"/>
  <c r="J42" i="18"/>
  <c r="K42" i="18"/>
  <c r="L42" i="18"/>
  <c r="D43" i="18"/>
  <c r="E43" i="18"/>
  <c r="F43" i="18"/>
  <c r="G43" i="18"/>
  <c r="H43" i="18"/>
  <c r="I43" i="18"/>
  <c r="J43" i="18"/>
  <c r="K43" i="18"/>
  <c r="L43" i="18"/>
  <c r="D44" i="18"/>
  <c r="E44" i="18"/>
  <c r="F44" i="18"/>
  <c r="G44" i="18"/>
  <c r="H44" i="18"/>
  <c r="I44" i="18"/>
  <c r="J44" i="18"/>
  <c r="K44" i="18"/>
  <c r="L44" i="18"/>
  <c r="D45" i="18"/>
  <c r="E45" i="18"/>
  <c r="F45" i="18"/>
  <c r="G45" i="18"/>
  <c r="H45" i="18"/>
  <c r="I45" i="18"/>
  <c r="J45" i="18"/>
  <c r="K45" i="18"/>
  <c r="L45" i="18"/>
  <c r="D46" i="18"/>
  <c r="E46" i="18"/>
  <c r="F46" i="18"/>
  <c r="G46" i="18"/>
  <c r="H46" i="18"/>
  <c r="I46" i="18"/>
  <c r="J46" i="18"/>
  <c r="K46" i="18"/>
  <c r="L46" i="18"/>
  <c r="D47" i="18"/>
  <c r="E47" i="18"/>
  <c r="F47" i="18"/>
  <c r="G47" i="18"/>
  <c r="H47" i="18"/>
  <c r="I47" i="18"/>
  <c r="J47" i="18"/>
  <c r="K47" i="18"/>
  <c r="L47" i="18"/>
  <c r="D48" i="18"/>
  <c r="E48" i="18"/>
  <c r="F48" i="18"/>
  <c r="G48" i="18"/>
  <c r="H48" i="18"/>
  <c r="I48" i="18"/>
  <c r="J48" i="18"/>
  <c r="K48" i="18"/>
  <c r="L48" i="18"/>
  <c r="D49" i="18"/>
  <c r="E49" i="18"/>
  <c r="F49" i="18"/>
  <c r="G49" i="18"/>
  <c r="H49" i="18"/>
  <c r="I49" i="18"/>
  <c r="J49" i="18"/>
  <c r="K49" i="18"/>
  <c r="L49" i="18"/>
  <c r="D50" i="18"/>
  <c r="E50" i="18"/>
  <c r="F50" i="18"/>
  <c r="G50" i="18"/>
  <c r="H50" i="18"/>
  <c r="I50" i="18"/>
  <c r="J50" i="18"/>
  <c r="K50" i="18"/>
  <c r="L50" i="18"/>
  <c r="D51" i="18"/>
  <c r="E51" i="18"/>
  <c r="F51" i="18"/>
  <c r="G51" i="18"/>
  <c r="H51" i="18"/>
  <c r="I51" i="18"/>
  <c r="J51" i="18"/>
  <c r="K51" i="18"/>
  <c r="L51" i="18"/>
  <c r="D52" i="18"/>
  <c r="E52" i="18"/>
  <c r="F52" i="18"/>
  <c r="G52" i="18"/>
  <c r="H52" i="18"/>
  <c r="I52" i="18"/>
  <c r="J52" i="18"/>
  <c r="K52" i="18"/>
  <c r="L52" i="18"/>
  <c r="D53" i="18"/>
  <c r="E53" i="18"/>
  <c r="F53" i="18"/>
  <c r="G53" i="18"/>
  <c r="H53" i="18"/>
  <c r="I53" i="18"/>
  <c r="J53" i="18"/>
  <c r="K53" i="18"/>
  <c r="L53" i="18"/>
  <c r="D54" i="18"/>
  <c r="E54" i="18"/>
  <c r="F54" i="18"/>
  <c r="G54" i="18"/>
  <c r="H54" i="18"/>
  <c r="I54" i="18"/>
  <c r="J54" i="18"/>
  <c r="K54" i="18"/>
  <c r="L54" i="18"/>
  <c r="D55" i="18"/>
  <c r="E55" i="18"/>
  <c r="F55" i="18"/>
  <c r="G55" i="18"/>
  <c r="H55" i="18"/>
  <c r="I55" i="18"/>
  <c r="J55" i="18"/>
  <c r="K55" i="18"/>
  <c r="L55" i="18"/>
  <c r="D56" i="18"/>
  <c r="E56" i="18"/>
  <c r="F56" i="18"/>
  <c r="G56" i="18"/>
  <c r="H56" i="18"/>
  <c r="I56" i="18"/>
  <c r="J56" i="18"/>
  <c r="K56" i="18"/>
  <c r="L56" i="18"/>
  <c r="D57" i="18"/>
  <c r="E57" i="18"/>
  <c r="F57" i="18"/>
  <c r="G57" i="18"/>
  <c r="H57" i="18"/>
  <c r="I57" i="18"/>
  <c r="J57" i="18"/>
  <c r="K57" i="18"/>
  <c r="L57" i="18"/>
  <c r="D58" i="18"/>
  <c r="E58" i="18"/>
  <c r="F58" i="18"/>
  <c r="G58" i="18"/>
  <c r="H58" i="18"/>
  <c r="I58" i="18"/>
  <c r="J58" i="18"/>
  <c r="K58" i="18"/>
  <c r="L58" i="18"/>
  <c r="D59" i="18"/>
  <c r="E59" i="18"/>
  <c r="F59" i="18"/>
  <c r="G59" i="18"/>
  <c r="H59" i="18"/>
  <c r="I59" i="18"/>
  <c r="J59" i="18"/>
  <c r="K59" i="18"/>
  <c r="L59" i="18"/>
  <c r="D60" i="18"/>
  <c r="E60" i="18"/>
  <c r="F60" i="18"/>
  <c r="G60" i="18"/>
  <c r="H60" i="18"/>
  <c r="I60" i="18"/>
  <c r="J60" i="18"/>
  <c r="K60" i="18"/>
  <c r="L60" i="18"/>
  <c r="D61" i="18"/>
  <c r="E61" i="18"/>
  <c r="F61" i="18"/>
  <c r="G61" i="18"/>
  <c r="H61" i="18"/>
  <c r="I61" i="18"/>
  <c r="J61" i="18"/>
  <c r="K61" i="18"/>
  <c r="L61" i="18"/>
  <c r="D62" i="18"/>
  <c r="E62" i="18"/>
  <c r="F62" i="18"/>
  <c r="G62" i="18"/>
  <c r="H62" i="18"/>
  <c r="I62" i="18"/>
  <c r="J62" i="18"/>
  <c r="K62" i="18"/>
  <c r="L62" i="18"/>
  <c r="D63" i="18"/>
  <c r="E63" i="18"/>
  <c r="F63" i="18"/>
  <c r="G63" i="18"/>
  <c r="H63" i="18"/>
  <c r="I63" i="18"/>
  <c r="J63" i="18"/>
  <c r="K63" i="18"/>
  <c r="L63" i="18"/>
  <c r="D64" i="18"/>
  <c r="E64" i="18"/>
  <c r="F64" i="18"/>
  <c r="G64" i="18"/>
  <c r="H64" i="18"/>
  <c r="I64" i="18"/>
  <c r="J64" i="18"/>
  <c r="K64" i="18"/>
  <c r="L64" i="18"/>
  <c r="D65" i="18"/>
  <c r="E65" i="18"/>
  <c r="F65" i="18"/>
  <c r="G65" i="18"/>
  <c r="H65" i="18"/>
  <c r="I65" i="18"/>
  <c r="J65" i="18"/>
  <c r="K65" i="18"/>
  <c r="L65" i="18"/>
  <c r="D66" i="18"/>
  <c r="E66" i="18"/>
  <c r="F66" i="18"/>
  <c r="G66" i="18"/>
  <c r="H66" i="18"/>
  <c r="I66" i="18"/>
  <c r="J66" i="18"/>
  <c r="K66" i="18"/>
  <c r="L66" i="18"/>
  <c r="D67" i="18"/>
  <c r="E67" i="18"/>
  <c r="F67" i="18"/>
  <c r="G67" i="18"/>
  <c r="H67" i="18"/>
  <c r="I67" i="18"/>
  <c r="J67" i="18"/>
  <c r="K67" i="18"/>
  <c r="L67" i="18"/>
  <c r="D68" i="18"/>
  <c r="E68" i="18"/>
  <c r="F68" i="18"/>
  <c r="G68" i="18"/>
  <c r="H68" i="18"/>
  <c r="I68" i="18"/>
  <c r="J68" i="18"/>
  <c r="K68" i="18"/>
  <c r="L68" i="18"/>
  <c r="D69" i="18"/>
  <c r="E69" i="18"/>
  <c r="F69" i="18"/>
  <c r="G69" i="18"/>
  <c r="H69" i="18"/>
  <c r="I69" i="18"/>
  <c r="J69" i="18"/>
  <c r="K69" i="18"/>
  <c r="L69" i="18"/>
  <c r="D70" i="18"/>
  <c r="E70" i="18"/>
  <c r="F70" i="18"/>
  <c r="G70" i="18"/>
  <c r="H70" i="18"/>
  <c r="I70" i="18"/>
  <c r="J70" i="18"/>
  <c r="K70" i="18"/>
  <c r="L70" i="18"/>
  <c r="D71" i="18"/>
  <c r="E71" i="18"/>
  <c r="F71" i="18"/>
  <c r="G71" i="18"/>
  <c r="H71" i="18"/>
  <c r="I71" i="18"/>
  <c r="J71" i="18"/>
  <c r="K71" i="18"/>
  <c r="L71" i="18"/>
  <c r="D72" i="18"/>
  <c r="E72" i="18"/>
  <c r="F72" i="18"/>
  <c r="G72" i="18"/>
  <c r="H72" i="18"/>
  <c r="I72" i="18"/>
  <c r="J72" i="18"/>
  <c r="K72" i="18"/>
  <c r="L72" i="18"/>
  <c r="D73" i="18"/>
  <c r="E73" i="18"/>
  <c r="F73" i="18"/>
  <c r="G73" i="18"/>
  <c r="H73" i="18"/>
  <c r="I73" i="18"/>
  <c r="J73" i="18"/>
  <c r="K73" i="18"/>
  <c r="L73" i="18"/>
  <c r="D74" i="18"/>
  <c r="E74" i="18"/>
  <c r="F74" i="18"/>
  <c r="G74" i="18"/>
  <c r="H74" i="18"/>
  <c r="I74" i="18"/>
  <c r="J74" i="18"/>
  <c r="K74" i="18"/>
  <c r="L74" i="18"/>
  <c r="D75" i="18"/>
  <c r="E75" i="18"/>
  <c r="F75" i="18"/>
  <c r="G75" i="18"/>
  <c r="H75" i="18"/>
  <c r="I75" i="18"/>
  <c r="J75" i="18"/>
  <c r="K75" i="18"/>
  <c r="L75" i="18"/>
  <c r="D76" i="18"/>
  <c r="E76" i="18"/>
  <c r="F76" i="18"/>
  <c r="G76" i="18"/>
  <c r="H76" i="18"/>
  <c r="I76" i="18"/>
  <c r="J76" i="18"/>
  <c r="K76" i="18"/>
  <c r="L76" i="18"/>
  <c r="D77" i="18"/>
  <c r="E77" i="18"/>
  <c r="F77" i="18"/>
  <c r="G77" i="18"/>
  <c r="H77" i="18"/>
  <c r="I77" i="18"/>
  <c r="J77" i="18"/>
  <c r="K77" i="18"/>
  <c r="L77" i="18"/>
  <c r="D78" i="18"/>
  <c r="E78" i="18"/>
  <c r="F78" i="18"/>
  <c r="G78" i="18"/>
  <c r="H78" i="18"/>
  <c r="I78" i="18"/>
  <c r="J78" i="18"/>
  <c r="K78" i="18"/>
  <c r="L78" i="18"/>
  <c r="D79" i="18"/>
  <c r="E79" i="18"/>
  <c r="F79" i="18"/>
  <c r="G79" i="18"/>
  <c r="H79" i="18"/>
  <c r="I79" i="18"/>
  <c r="J79" i="18"/>
  <c r="K79" i="18"/>
  <c r="L79" i="18"/>
  <c r="D80" i="18"/>
  <c r="E80" i="18"/>
  <c r="F80" i="18"/>
  <c r="G80" i="18"/>
  <c r="H80" i="18"/>
  <c r="I80" i="18"/>
  <c r="J80" i="18"/>
  <c r="K80" i="18"/>
  <c r="L80" i="18"/>
  <c r="D81" i="18"/>
  <c r="E81" i="18"/>
  <c r="F81" i="18"/>
  <c r="G81" i="18"/>
  <c r="H81" i="18"/>
  <c r="I81" i="18"/>
  <c r="J81" i="18"/>
  <c r="K81" i="18"/>
  <c r="L81" i="18"/>
  <c r="D82" i="18"/>
  <c r="E82" i="18"/>
  <c r="F82" i="18"/>
  <c r="G82" i="18"/>
  <c r="H82" i="18"/>
  <c r="I82" i="18"/>
  <c r="J82" i="18"/>
  <c r="K82" i="18"/>
  <c r="L82" i="18"/>
  <c r="D83" i="18"/>
  <c r="E83" i="18"/>
  <c r="F83" i="18"/>
  <c r="G83" i="18"/>
  <c r="H83" i="18"/>
  <c r="I83" i="18"/>
  <c r="J83" i="18"/>
  <c r="K83" i="18"/>
  <c r="L83" i="18"/>
  <c r="D84" i="18"/>
  <c r="E84" i="18"/>
  <c r="F84" i="18"/>
  <c r="G84" i="18"/>
  <c r="H84" i="18"/>
  <c r="I84" i="18"/>
  <c r="J84" i="18"/>
  <c r="K84" i="18"/>
  <c r="L84" i="18"/>
  <c r="D85" i="18"/>
  <c r="E85" i="18"/>
  <c r="F85" i="18"/>
  <c r="G85" i="18"/>
  <c r="H85" i="18"/>
  <c r="I85" i="18"/>
  <c r="J85" i="18"/>
  <c r="K85" i="18"/>
  <c r="L85" i="18"/>
  <c r="D86" i="18"/>
  <c r="E86" i="18"/>
  <c r="F86" i="18"/>
  <c r="G86" i="18"/>
  <c r="H86" i="18"/>
  <c r="I86" i="18"/>
  <c r="J86" i="18"/>
  <c r="K86" i="18"/>
  <c r="L86" i="18"/>
  <c r="D87" i="18"/>
  <c r="E87" i="18"/>
  <c r="F87" i="18"/>
  <c r="G87" i="18"/>
  <c r="H87" i="18"/>
  <c r="I87" i="18"/>
  <c r="J87" i="18"/>
  <c r="K87" i="18"/>
  <c r="L87" i="18"/>
  <c r="D88" i="18"/>
  <c r="E88" i="18"/>
  <c r="F88" i="18"/>
  <c r="G88" i="18"/>
  <c r="H88" i="18"/>
  <c r="I88" i="18"/>
  <c r="J88" i="18"/>
  <c r="K88" i="18"/>
  <c r="L88" i="18"/>
  <c r="D89" i="18"/>
  <c r="E89" i="18"/>
  <c r="F89" i="18"/>
  <c r="G89" i="18"/>
  <c r="H89" i="18"/>
  <c r="I89" i="18"/>
  <c r="J89" i="18"/>
  <c r="K89" i="18"/>
  <c r="L89" i="18"/>
  <c r="D90" i="18"/>
  <c r="E90" i="18"/>
  <c r="F90" i="18"/>
  <c r="G90" i="18"/>
  <c r="H90" i="18"/>
  <c r="I90" i="18"/>
  <c r="J90" i="18"/>
  <c r="K90" i="18"/>
  <c r="L90" i="18"/>
  <c r="D91" i="18"/>
  <c r="E91" i="18"/>
  <c r="F91" i="18"/>
  <c r="G91" i="18"/>
  <c r="H91" i="18"/>
  <c r="I91" i="18"/>
  <c r="J91" i="18"/>
  <c r="K91" i="18"/>
  <c r="L91" i="18"/>
  <c r="D92" i="18"/>
  <c r="E92" i="18"/>
  <c r="F92" i="18"/>
  <c r="G92" i="18"/>
  <c r="H92" i="18"/>
  <c r="I92" i="18"/>
  <c r="J92" i="18"/>
  <c r="K92" i="18"/>
  <c r="L92" i="18"/>
  <c r="D93" i="18"/>
  <c r="E93" i="18"/>
  <c r="F93" i="18"/>
  <c r="G93" i="18"/>
  <c r="H93" i="18"/>
  <c r="I93" i="18"/>
  <c r="J93" i="18"/>
  <c r="K93" i="18"/>
  <c r="L93" i="18"/>
  <c r="D94" i="18"/>
  <c r="E94" i="18"/>
  <c r="F94" i="18"/>
  <c r="G94" i="18"/>
  <c r="H94" i="18"/>
  <c r="I94" i="18"/>
  <c r="J94" i="18"/>
  <c r="K94" i="18"/>
  <c r="L94" i="18"/>
  <c r="D95" i="18"/>
  <c r="E95" i="18"/>
  <c r="F95" i="18"/>
  <c r="G95" i="18"/>
  <c r="H95" i="18"/>
  <c r="I95" i="18"/>
  <c r="J95" i="18"/>
  <c r="K95" i="18"/>
  <c r="L95" i="18"/>
  <c r="D96" i="18"/>
  <c r="E96" i="18"/>
  <c r="F96" i="18"/>
  <c r="G96" i="18"/>
  <c r="H96" i="18"/>
  <c r="I96" i="18"/>
  <c r="J96" i="18"/>
  <c r="K96" i="18"/>
  <c r="L96" i="18"/>
  <c r="D97" i="18"/>
  <c r="E97" i="18"/>
  <c r="F97" i="18"/>
  <c r="G97" i="18"/>
  <c r="H97" i="18"/>
  <c r="I97" i="18"/>
  <c r="J97" i="18"/>
  <c r="K97" i="18"/>
  <c r="L97" i="18"/>
  <c r="D98" i="18"/>
  <c r="E98" i="18"/>
  <c r="F98" i="18"/>
  <c r="G98" i="18"/>
  <c r="H98" i="18"/>
  <c r="I98" i="18"/>
  <c r="J98" i="18"/>
  <c r="K98" i="18"/>
  <c r="L98" i="18"/>
  <c r="D99" i="18"/>
  <c r="E99" i="18"/>
  <c r="F99" i="18"/>
  <c r="G99" i="18"/>
  <c r="H99" i="18"/>
  <c r="I99" i="18"/>
  <c r="J99" i="18"/>
  <c r="K99" i="18"/>
  <c r="L99" i="18"/>
  <c r="D100" i="18"/>
  <c r="E100" i="18"/>
  <c r="F100" i="18"/>
  <c r="G100" i="18"/>
  <c r="H100" i="18"/>
  <c r="I100" i="18"/>
  <c r="J100" i="18"/>
  <c r="K100" i="18"/>
  <c r="L100" i="18"/>
  <c r="D101" i="18"/>
  <c r="E101" i="18"/>
  <c r="F101" i="18"/>
  <c r="G101" i="18"/>
  <c r="H101" i="18"/>
  <c r="I101" i="18"/>
  <c r="J101" i="18"/>
  <c r="K101" i="18"/>
  <c r="L101" i="18"/>
  <c r="D102" i="18"/>
  <c r="E102" i="18"/>
  <c r="F102" i="18"/>
  <c r="G102" i="18"/>
  <c r="H102" i="18"/>
  <c r="I102" i="18"/>
  <c r="J102" i="18"/>
  <c r="K102" i="18"/>
  <c r="L102" i="18"/>
  <c r="D103" i="18"/>
  <c r="E103" i="18"/>
  <c r="F103" i="18"/>
  <c r="G103" i="18"/>
  <c r="H103" i="18"/>
  <c r="I103" i="18"/>
  <c r="J103" i="18"/>
  <c r="K103" i="18"/>
  <c r="L103" i="18"/>
  <c r="D104" i="18"/>
  <c r="E104" i="18"/>
  <c r="F104" i="18"/>
  <c r="G104" i="18"/>
  <c r="H104" i="18"/>
  <c r="I104" i="18"/>
  <c r="J104" i="18"/>
  <c r="K104" i="18"/>
  <c r="L104" i="18"/>
  <c r="D105" i="18"/>
  <c r="E105" i="18"/>
  <c r="F105" i="18"/>
  <c r="G105" i="18"/>
  <c r="H105" i="18"/>
  <c r="I105" i="18"/>
  <c r="J105" i="18"/>
  <c r="K105" i="18"/>
  <c r="L105" i="18"/>
  <c r="D106" i="18"/>
  <c r="E106" i="18"/>
  <c r="F106" i="18"/>
  <c r="G106" i="18"/>
  <c r="H106" i="18"/>
  <c r="I106" i="18"/>
  <c r="J106" i="18"/>
  <c r="K106" i="18"/>
  <c r="L106" i="18"/>
  <c r="D107" i="18"/>
  <c r="E107" i="18"/>
  <c r="F107" i="18"/>
  <c r="G107" i="18"/>
  <c r="H107" i="18"/>
  <c r="I107" i="18"/>
  <c r="J107" i="18"/>
  <c r="K107" i="18"/>
  <c r="L107" i="18"/>
  <c r="D108" i="18"/>
  <c r="E108" i="18"/>
  <c r="F108" i="18"/>
  <c r="G108" i="18"/>
  <c r="H108" i="18"/>
  <c r="I108" i="18"/>
  <c r="J108" i="18"/>
  <c r="K108" i="18"/>
  <c r="L108" i="18"/>
  <c r="D109" i="18"/>
  <c r="E109" i="18"/>
  <c r="F109" i="18"/>
  <c r="G109" i="18"/>
  <c r="H109" i="18"/>
  <c r="I109" i="18"/>
  <c r="J109" i="18"/>
  <c r="K109" i="18"/>
  <c r="L109" i="18"/>
  <c r="D110" i="18"/>
  <c r="E110" i="18"/>
  <c r="F110" i="18"/>
  <c r="G110" i="18"/>
  <c r="H110" i="18"/>
  <c r="I110" i="18"/>
  <c r="J110" i="18"/>
  <c r="K110" i="18"/>
  <c r="L110" i="18"/>
  <c r="D111" i="18"/>
  <c r="E111" i="18"/>
  <c r="F111" i="18"/>
  <c r="G111" i="18"/>
  <c r="H111" i="18"/>
  <c r="I111" i="18"/>
  <c r="J111" i="18"/>
  <c r="K111" i="18"/>
  <c r="L111" i="18"/>
  <c r="D112" i="18"/>
  <c r="E112" i="18"/>
  <c r="F112" i="18"/>
  <c r="G112" i="18"/>
  <c r="H112" i="18"/>
  <c r="I112" i="18"/>
  <c r="J112" i="18"/>
  <c r="K112" i="18"/>
  <c r="L112" i="18"/>
  <c r="D113" i="18"/>
  <c r="E113" i="18"/>
  <c r="F113" i="18"/>
  <c r="G113" i="18"/>
  <c r="H113" i="18"/>
  <c r="I113" i="18"/>
  <c r="J113" i="18"/>
  <c r="K113" i="18"/>
  <c r="L113" i="18"/>
  <c r="C2" i="18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B2" i="18"/>
  <c r="B3" i="18"/>
  <c r="B4" i="18"/>
  <c r="AS4" i="18" s="1"/>
  <c r="AV4" i="18" s="1"/>
  <c r="O4" i="11" s="1"/>
  <c r="P4" i="11" s="1"/>
  <c r="AK4" i="18" s="1"/>
  <c r="BB4" i="18" s="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AS28" i="18" s="1"/>
  <c r="B29" i="18"/>
  <c r="AS29" i="18" s="1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AS48" i="18" s="1"/>
  <c r="B49" i="18"/>
  <c r="B50" i="18"/>
  <c r="B51" i="18"/>
  <c r="B52" i="18"/>
  <c r="B53" i="18"/>
  <c r="B54" i="18"/>
  <c r="B55" i="18"/>
  <c r="AS55" i="18" s="1"/>
  <c r="B56" i="18"/>
  <c r="AS56" i="18" s="1"/>
  <c r="AV56" i="18" s="1"/>
  <c r="O56" i="11" s="1"/>
  <c r="P56" i="11" s="1"/>
  <c r="AK56" i="18" s="1"/>
  <c r="BB56" i="18" s="1"/>
  <c r="B57" i="18"/>
  <c r="AS57" i="18" s="1"/>
  <c r="B58" i="18"/>
  <c r="B59" i="18"/>
  <c r="AS59" i="18" s="1"/>
  <c r="B60" i="18"/>
  <c r="AS60" i="18" s="1"/>
  <c r="AV60" i="18" s="1"/>
  <c r="O60" i="11" s="1"/>
  <c r="P60" i="11" s="1"/>
  <c r="AK60" i="18" s="1"/>
  <c r="BB60" i="18" s="1"/>
  <c r="B61" i="18"/>
  <c r="B62" i="18"/>
  <c r="B63" i="18"/>
  <c r="AS63" i="18" s="1"/>
  <c r="B64" i="18"/>
  <c r="AS64" i="18" s="1"/>
  <c r="B65" i="18"/>
  <c r="B66" i="18"/>
  <c r="B67" i="18"/>
  <c r="B68" i="18"/>
  <c r="B69" i="18"/>
  <c r="B70" i="18"/>
  <c r="AS70" i="18" s="1"/>
  <c r="B71" i="18"/>
  <c r="B72" i="18"/>
  <c r="B73" i="18"/>
  <c r="AS73" i="18" s="1"/>
  <c r="B74" i="18"/>
  <c r="AS74" i="18" s="1"/>
  <c r="B75" i="18"/>
  <c r="B76" i="18"/>
  <c r="AS76" i="18" s="1"/>
  <c r="B77" i="18"/>
  <c r="B78" i="18"/>
  <c r="B79" i="18"/>
  <c r="AS79" i="18" s="1"/>
  <c r="B80" i="18"/>
  <c r="AS80" i="18" s="1"/>
  <c r="B81" i="18"/>
  <c r="B82" i="18"/>
  <c r="AS82" i="18" s="1"/>
  <c r="B83" i="18"/>
  <c r="AS83" i="18" s="1"/>
  <c r="B84" i="18"/>
  <c r="B85" i="18"/>
  <c r="AS85" i="18" s="1"/>
  <c r="B86" i="18"/>
  <c r="B87" i="18"/>
  <c r="B88" i="18"/>
  <c r="B89" i="18"/>
  <c r="B90" i="18"/>
  <c r="B91" i="18"/>
  <c r="B92" i="18"/>
  <c r="AS92" i="18" s="1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AS104" i="18" s="1"/>
  <c r="B105" i="18"/>
  <c r="B106" i="18"/>
  <c r="B107" i="18"/>
  <c r="AS107" i="18" s="1"/>
  <c r="B108" i="18"/>
  <c r="B109" i="18"/>
  <c r="AS109" i="18" s="1"/>
  <c r="B110" i="18"/>
  <c r="B111" i="18"/>
  <c r="B112" i="18"/>
  <c r="B113" i="18"/>
  <c r="AS113" i="18" s="1"/>
  <c r="AP33" i="18" l="1"/>
  <c r="AS33" i="18"/>
  <c r="AS25" i="18"/>
  <c r="AP25" i="18"/>
  <c r="AS17" i="18"/>
  <c r="AP17" i="18"/>
  <c r="AS9" i="18"/>
  <c r="AP9" i="18"/>
  <c r="AS96" i="18"/>
  <c r="AP96" i="18"/>
  <c r="AP88" i="18"/>
  <c r="AS88" i="18"/>
  <c r="AP72" i="18"/>
  <c r="AS72" i="18"/>
  <c r="AS16" i="18"/>
  <c r="AP16" i="18"/>
  <c r="AP103" i="18"/>
  <c r="AS103" i="18"/>
  <c r="AP47" i="18"/>
  <c r="AS47" i="18"/>
  <c r="AS23" i="18"/>
  <c r="AP23" i="18"/>
  <c r="AS7" i="18"/>
  <c r="AP7" i="18"/>
  <c r="AP102" i="18"/>
  <c r="AS102" i="18"/>
  <c r="AS86" i="18"/>
  <c r="AP86" i="18"/>
  <c r="AS54" i="18"/>
  <c r="AP54" i="18"/>
  <c r="AP101" i="18"/>
  <c r="AS101" i="18"/>
  <c r="AS93" i="18"/>
  <c r="AP93" i="18"/>
  <c r="AP77" i="18"/>
  <c r="AS77" i="18"/>
  <c r="AP69" i="18"/>
  <c r="AS69" i="18"/>
  <c r="AS61" i="18"/>
  <c r="AP61" i="18"/>
  <c r="AS53" i="18"/>
  <c r="AP53" i="18"/>
  <c r="AP45" i="18"/>
  <c r="AS45" i="18"/>
  <c r="AS37" i="18"/>
  <c r="AP37" i="18"/>
  <c r="AS21" i="18"/>
  <c r="AP21" i="18"/>
  <c r="AS13" i="18"/>
  <c r="AP13" i="18"/>
  <c r="AP5" i="18"/>
  <c r="AS5" i="18"/>
  <c r="AS105" i="18"/>
  <c r="AP105" i="18"/>
  <c r="AS97" i="18"/>
  <c r="AP97" i="18"/>
  <c r="AP89" i="18"/>
  <c r="AS89" i="18"/>
  <c r="AP81" i="18"/>
  <c r="AS81" i="18"/>
  <c r="AS65" i="18"/>
  <c r="AP65" i="18"/>
  <c r="AS49" i="18"/>
  <c r="AP49" i="18"/>
  <c r="AP112" i="18"/>
  <c r="AS112" i="18"/>
  <c r="AS24" i="18"/>
  <c r="AP24" i="18"/>
  <c r="AS71" i="18"/>
  <c r="AP71" i="18"/>
  <c r="AP39" i="18"/>
  <c r="AS39" i="18"/>
  <c r="AP110" i="18"/>
  <c r="AS110" i="18"/>
  <c r="AP94" i="18"/>
  <c r="AS94" i="18"/>
  <c r="AS78" i="18"/>
  <c r="AP78" i="18"/>
  <c r="AP62" i="18"/>
  <c r="AS62" i="18"/>
  <c r="AP46" i="18"/>
  <c r="AS46" i="18"/>
  <c r="AP30" i="18"/>
  <c r="AS30" i="18"/>
  <c r="AP14" i="18"/>
  <c r="AS14" i="18"/>
  <c r="AS108" i="18"/>
  <c r="AP108" i="18"/>
  <c r="AP100" i="18"/>
  <c r="AS100" i="18"/>
  <c r="AP52" i="18"/>
  <c r="AS52" i="18"/>
  <c r="AP44" i="18"/>
  <c r="AS44" i="18"/>
  <c r="AP36" i="18"/>
  <c r="AS36" i="18"/>
  <c r="AP20" i="18"/>
  <c r="AS20" i="18"/>
  <c r="AP12" i="18"/>
  <c r="AS12" i="18"/>
  <c r="AP99" i="18"/>
  <c r="AS99" i="18"/>
  <c r="AP91" i="18"/>
  <c r="AS91" i="18"/>
  <c r="AS75" i="18"/>
  <c r="AP75" i="18"/>
  <c r="AS67" i="18"/>
  <c r="AP67" i="18"/>
  <c r="AP51" i="18"/>
  <c r="AS51" i="18"/>
  <c r="AP43" i="18"/>
  <c r="AS43" i="18"/>
  <c r="AS35" i="18"/>
  <c r="AP35" i="18"/>
  <c r="AP27" i="18"/>
  <c r="AS27" i="18"/>
  <c r="AS19" i="18"/>
  <c r="AP19" i="18"/>
  <c r="AP11" i="18"/>
  <c r="AS11" i="18"/>
  <c r="AS3" i="18"/>
  <c r="AP3" i="18"/>
  <c r="AP41" i="18"/>
  <c r="AS41" i="18"/>
  <c r="AP40" i="18"/>
  <c r="AS40" i="18"/>
  <c r="AS32" i="18"/>
  <c r="AP32" i="18"/>
  <c r="AS8" i="18"/>
  <c r="AP8" i="18"/>
  <c r="AS111" i="18"/>
  <c r="AP111" i="18"/>
  <c r="AP95" i="18"/>
  <c r="AS95" i="18"/>
  <c r="AP87" i="18"/>
  <c r="AS87" i="18"/>
  <c r="AP31" i="18"/>
  <c r="AS31" i="18"/>
  <c r="AP15" i="18"/>
  <c r="AS15" i="18"/>
  <c r="AP38" i="18"/>
  <c r="AS38" i="18"/>
  <c r="AS22" i="18"/>
  <c r="AP22" i="18"/>
  <c r="AP6" i="18"/>
  <c r="AS6" i="18"/>
  <c r="AS84" i="18"/>
  <c r="AP84" i="18"/>
  <c r="AP68" i="18"/>
  <c r="AS68" i="18"/>
  <c r="AS106" i="18"/>
  <c r="AP106" i="18"/>
  <c r="AS98" i="18"/>
  <c r="AP98" i="18"/>
  <c r="AS90" i="18"/>
  <c r="AP90" i="18"/>
  <c r="AP66" i="18"/>
  <c r="AS66" i="18"/>
  <c r="AP58" i="18"/>
  <c r="AS58" i="18"/>
  <c r="AP50" i="18"/>
  <c r="AS50" i="18"/>
  <c r="AS42" i="18"/>
  <c r="AP42" i="18"/>
  <c r="AS34" i="18"/>
  <c r="AP34" i="18"/>
  <c r="AS26" i="18"/>
  <c r="AP26" i="18"/>
  <c r="AS18" i="18"/>
  <c r="AP18" i="18"/>
  <c r="AS10" i="18"/>
  <c r="AP10" i="18"/>
  <c r="AP2" i="18"/>
  <c r="AR2" i="18"/>
  <c r="AO2" i="18"/>
  <c r="AS2" i="18"/>
  <c r="AY97" i="18"/>
  <c r="AZ97" i="18"/>
  <c r="AX97" i="18"/>
  <c r="AW97" i="18"/>
  <c r="AN97" i="18"/>
  <c r="AO97" i="18"/>
  <c r="AT97" i="18"/>
  <c r="AQ97" i="18"/>
  <c r="AU97" i="18"/>
  <c r="AR97" i="18"/>
  <c r="AY73" i="18"/>
  <c r="AX73" i="18"/>
  <c r="AZ73" i="18"/>
  <c r="AW73" i="18"/>
  <c r="AU73" i="18"/>
  <c r="AT73" i="18"/>
  <c r="AQ73" i="18"/>
  <c r="AR73" i="18"/>
  <c r="AY57" i="18"/>
  <c r="AX57" i="18"/>
  <c r="AZ57" i="18"/>
  <c r="AW57" i="18"/>
  <c r="AT57" i="18"/>
  <c r="AU57" i="18"/>
  <c r="AQ57" i="18"/>
  <c r="AR57" i="18"/>
  <c r="AY41" i="18"/>
  <c r="AX41" i="18"/>
  <c r="AZ41" i="18"/>
  <c r="AW41" i="18"/>
  <c r="AO41" i="18"/>
  <c r="AT41" i="18"/>
  <c r="AU41" i="18"/>
  <c r="AQ41" i="18"/>
  <c r="AR41" i="18"/>
  <c r="AN41" i="18"/>
  <c r="AY25" i="18"/>
  <c r="AX25" i="18"/>
  <c r="AZ25" i="18"/>
  <c r="AW25" i="18"/>
  <c r="AT25" i="18"/>
  <c r="AU25" i="18"/>
  <c r="AN25" i="18"/>
  <c r="AQ25" i="18"/>
  <c r="AR25" i="18"/>
  <c r="AO25" i="18"/>
  <c r="AY9" i="18"/>
  <c r="AX9" i="18"/>
  <c r="AZ9" i="18"/>
  <c r="AW9" i="18"/>
  <c r="AT9" i="18"/>
  <c r="AN9" i="18"/>
  <c r="AU9" i="18"/>
  <c r="AO9" i="18"/>
  <c r="AQ9" i="18"/>
  <c r="AR9" i="18"/>
  <c r="AZ104" i="18"/>
  <c r="AX104" i="18"/>
  <c r="AY104" i="18"/>
  <c r="AW104" i="18"/>
  <c r="AT104" i="18"/>
  <c r="AQ104" i="18"/>
  <c r="AU104" i="18"/>
  <c r="AR104" i="18"/>
  <c r="AZ80" i="18"/>
  <c r="AX80" i="18"/>
  <c r="AY80" i="18"/>
  <c r="AW80" i="18"/>
  <c r="AT80" i="18"/>
  <c r="AQ80" i="18"/>
  <c r="AU80" i="18"/>
  <c r="AR80" i="18"/>
  <c r="AZ64" i="18"/>
  <c r="AY64" i="18"/>
  <c r="AX64" i="18"/>
  <c r="AW64" i="18"/>
  <c r="AT64" i="18"/>
  <c r="AU64" i="18"/>
  <c r="AV64" i="18" s="1"/>
  <c r="O64" i="11" s="1"/>
  <c r="P64" i="11" s="1"/>
  <c r="AK64" i="18" s="1"/>
  <c r="BB64" i="18" s="1"/>
  <c r="AQ64" i="18"/>
  <c r="AR64" i="18"/>
  <c r="AZ40" i="18"/>
  <c r="AX40" i="18"/>
  <c r="AY40" i="18"/>
  <c r="AW40" i="18"/>
  <c r="AU40" i="18"/>
  <c r="AQ40" i="18"/>
  <c r="AR40" i="18"/>
  <c r="AT40" i="18"/>
  <c r="AN40" i="18"/>
  <c r="AO40" i="18"/>
  <c r="AZ16" i="18"/>
  <c r="AY16" i="18"/>
  <c r="AX16" i="18"/>
  <c r="AW16" i="18"/>
  <c r="AT16" i="18"/>
  <c r="AU16" i="18"/>
  <c r="AQ16" i="18"/>
  <c r="AO16" i="18"/>
  <c r="AR16" i="18"/>
  <c r="AN16" i="18"/>
  <c r="AY111" i="18"/>
  <c r="AZ111" i="18"/>
  <c r="AX111" i="18"/>
  <c r="AW111" i="18"/>
  <c r="AT111" i="18"/>
  <c r="AQ111" i="18"/>
  <c r="AN111" i="18"/>
  <c r="AU111" i="18"/>
  <c r="AR111" i="18"/>
  <c r="AO111" i="18"/>
  <c r="AY87" i="18"/>
  <c r="AZ87" i="18"/>
  <c r="AX87" i="18"/>
  <c r="AW87" i="18"/>
  <c r="AT87" i="18"/>
  <c r="AQ87" i="18"/>
  <c r="AU87" i="18"/>
  <c r="AO87" i="18"/>
  <c r="AR87" i="18"/>
  <c r="AN87" i="18"/>
  <c r="AY71" i="18"/>
  <c r="AZ71" i="18"/>
  <c r="AX71" i="18"/>
  <c r="AW71" i="18"/>
  <c r="AQ71" i="18"/>
  <c r="AO71" i="18"/>
  <c r="AN71" i="18"/>
  <c r="AR71" i="18"/>
  <c r="AY55" i="18"/>
  <c r="AZ55" i="18"/>
  <c r="AX55" i="18"/>
  <c r="AW55" i="18"/>
  <c r="AQ55" i="18"/>
  <c r="AR55" i="18"/>
  <c r="AT55" i="18"/>
  <c r="AU55" i="18"/>
  <c r="AY39" i="18"/>
  <c r="AZ39" i="18"/>
  <c r="AX39" i="18"/>
  <c r="AW39" i="18"/>
  <c r="AQ39" i="18"/>
  <c r="AR39" i="18"/>
  <c r="AN39" i="18"/>
  <c r="AT39" i="18"/>
  <c r="AU39" i="18"/>
  <c r="AO39" i="18"/>
  <c r="AY23" i="18"/>
  <c r="AZ23" i="18"/>
  <c r="AX23" i="18"/>
  <c r="AW23" i="18"/>
  <c r="AQ23" i="18"/>
  <c r="AO23" i="18"/>
  <c r="AR23" i="18"/>
  <c r="AN23" i="18"/>
  <c r="AT23" i="18"/>
  <c r="AU23" i="18"/>
  <c r="AY15" i="18"/>
  <c r="AZ15" i="18"/>
  <c r="AX15" i="18"/>
  <c r="AW15" i="18"/>
  <c r="AU15" i="18"/>
  <c r="AQ15" i="18"/>
  <c r="AO15" i="18"/>
  <c r="AR15" i="18"/>
  <c r="AT15" i="18"/>
  <c r="AN15" i="18"/>
  <c r="AY7" i="18"/>
  <c r="AZ7" i="18"/>
  <c r="AX7" i="18"/>
  <c r="AW7" i="18"/>
  <c r="AU7" i="18"/>
  <c r="AQ7" i="18"/>
  <c r="AO7" i="18"/>
  <c r="AR7" i="18"/>
  <c r="AN7" i="18"/>
  <c r="AT7" i="18"/>
  <c r="AX110" i="18"/>
  <c r="AY110" i="18"/>
  <c r="AZ110" i="18"/>
  <c r="AW110" i="18"/>
  <c r="AT110" i="18"/>
  <c r="AU110" i="18"/>
  <c r="AN110" i="18"/>
  <c r="AO110" i="18"/>
  <c r="AQ110" i="18"/>
  <c r="AR110" i="18"/>
  <c r="AX94" i="18"/>
  <c r="AY94" i="18"/>
  <c r="AZ94" i="18"/>
  <c r="AW94" i="18"/>
  <c r="AQ94" i="18"/>
  <c r="AT94" i="18"/>
  <c r="AR94" i="18"/>
  <c r="AU94" i="18"/>
  <c r="AN94" i="18"/>
  <c r="AO94" i="18"/>
  <c r="AX70" i="18"/>
  <c r="AY70" i="18"/>
  <c r="AZ70" i="18"/>
  <c r="AW70" i="18"/>
  <c r="AT70" i="18"/>
  <c r="AQ70" i="18"/>
  <c r="AU70" i="18"/>
  <c r="AR70" i="18"/>
  <c r="AX54" i="18"/>
  <c r="AY54" i="18"/>
  <c r="AZ54" i="18"/>
  <c r="AW54" i="18"/>
  <c r="AO54" i="18"/>
  <c r="AT54" i="18"/>
  <c r="AU54" i="18"/>
  <c r="AQ54" i="18"/>
  <c r="AN54" i="18"/>
  <c r="AR54" i="18"/>
  <c r="AX38" i="18"/>
  <c r="AY38" i="18"/>
  <c r="AZ38" i="18"/>
  <c r="AW38" i="18"/>
  <c r="AO38" i="18"/>
  <c r="AT38" i="18"/>
  <c r="AU38" i="18"/>
  <c r="AQ38" i="18"/>
  <c r="AR38" i="18"/>
  <c r="AN38" i="18"/>
  <c r="AX22" i="18"/>
  <c r="AY22" i="18"/>
  <c r="AZ22" i="18"/>
  <c r="AW22" i="18"/>
  <c r="AT22" i="18"/>
  <c r="AU22" i="18"/>
  <c r="AQ22" i="18"/>
  <c r="AN22" i="18"/>
  <c r="AR22" i="18"/>
  <c r="AO22" i="18"/>
  <c r="AX6" i="18"/>
  <c r="AY6" i="18"/>
  <c r="AZ6" i="18"/>
  <c r="AW6" i="18"/>
  <c r="AT6" i="18"/>
  <c r="AU6" i="18"/>
  <c r="AQ6" i="18"/>
  <c r="AR6" i="18"/>
  <c r="AN6" i="18"/>
  <c r="AO6" i="18"/>
  <c r="AY109" i="18"/>
  <c r="AZ109" i="18"/>
  <c r="AX109" i="18"/>
  <c r="AW109" i="18"/>
  <c r="AU109" i="18"/>
  <c r="AV109" i="18" s="1"/>
  <c r="O109" i="11" s="1"/>
  <c r="P109" i="11" s="1"/>
  <c r="AK109" i="18" s="1"/>
  <c r="BB109" i="18" s="1"/>
  <c r="AT109" i="18"/>
  <c r="AQ109" i="18"/>
  <c r="AR109" i="18"/>
  <c r="AY101" i="18"/>
  <c r="AZ101" i="18"/>
  <c r="AX101" i="18"/>
  <c r="AW101" i="18"/>
  <c r="AN101" i="18"/>
  <c r="AU101" i="18"/>
  <c r="AQ101" i="18"/>
  <c r="AR101" i="18"/>
  <c r="AO101" i="18"/>
  <c r="AT101" i="18"/>
  <c r="AY93" i="18"/>
  <c r="AZ93" i="18"/>
  <c r="AX93" i="18"/>
  <c r="AW93" i="18"/>
  <c r="AN93" i="18"/>
  <c r="AU93" i="18"/>
  <c r="AO93" i="18"/>
  <c r="AT93" i="18"/>
  <c r="AQ93" i="18"/>
  <c r="AR93" i="18"/>
  <c r="AY85" i="18"/>
  <c r="AZ85" i="18"/>
  <c r="AX85" i="18"/>
  <c r="AW85" i="18"/>
  <c r="AU85" i="18"/>
  <c r="AV85" i="18" s="1"/>
  <c r="O85" i="11" s="1"/>
  <c r="P85" i="11" s="1"/>
  <c r="AK85" i="18" s="1"/>
  <c r="BB85" i="18" s="1"/>
  <c r="AT85" i="18"/>
  <c r="AQ85" i="18"/>
  <c r="AR85" i="18"/>
  <c r="AY77" i="18"/>
  <c r="AZ77" i="18"/>
  <c r="AX77" i="18"/>
  <c r="AW77" i="18"/>
  <c r="AO77" i="18"/>
  <c r="AU77" i="18"/>
  <c r="AQ77" i="18"/>
  <c r="AR77" i="18"/>
  <c r="AN77" i="18"/>
  <c r="AT77" i="18"/>
  <c r="AY69" i="18"/>
  <c r="AZ69" i="18"/>
  <c r="AX69" i="18"/>
  <c r="AW69" i="18"/>
  <c r="AO69" i="18"/>
  <c r="AT69" i="18"/>
  <c r="AU69" i="18"/>
  <c r="AQ69" i="18"/>
  <c r="AN69" i="18"/>
  <c r="AR69" i="18"/>
  <c r="AY61" i="18"/>
  <c r="AZ61" i="18"/>
  <c r="AX61" i="18"/>
  <c r="AW61" i="18"/>
  <c r="AT61" i="18"/>
  <c r="AN61" i="18"/>
  <c r="AR61" i="18"/>
  <c r="AO61" i="18"/>
  <c r="AU61" i="18"/>
  <c r="AQ61" i="18"/>
  <c r="AY53" i="18"/>
  <c r="AZ53" i="18"/>
  <c r="AX53" i="18"/>
  <c r="AW53" i="18"/>
  <c r="AU53" i="18"/>
  <c r="AR53" i="18"/>
  <c r="AT53" i="18"/>
  <c r="AQ53" i="18"/>
  <c r="AN53" i="18"/>
  <c r="AO53" i="18"/>
  <c r="AY45" i="18"/>
  <c r="AZ45" i="18"/>
  <c r="AX45" i="18"/>
  <c r="AW45" i="18"/>
  <c r="AO45" i="18"/>
  <c r="AT45" i="18"/>
  <c r="AU45" i="18"/>
  <c r="AR45" i="18"/>
  <c r="AQ45" i="18"/>
  <c r="AN45" i="18"/>
  <c r="AY37" i="18"/>
  <c r="AZ37" i="18"/>
  <c r="AX37" i="18"/>
  <c r="AW37" i="18"/>
  <c r="AO37" i="18"/>
  <c r="AT37" i="18"/>
  <c r="AU37" i="18"/>
  <c r="AR37" i="18"/>
  <c r="AN37" i="18"/>
  <c r="AQ37" i="18"/>
  <c r="AY29" i="18"/>
  <c r="AZ29" i="18"/>
  <c r="AX29" i="18"/>
  <c r="AW29" i="18"/>
  <c r="AT29" i="18"/>
  <c r="AU29" i="18"/>
  <c r="AR29" i="18"/>
  <c r="AQ29" i="18"/>
  <c r="AY21" i="18"/>
  <c r="AZ21" i="18"/>
  <c r="AX21" i="18"/>
  <c r="AW21" i="18"/>
  <c r="AT21" i="18"/>
  <c r="AU21" i="18"/>
  <c r="AN21" i="18"/>
  <c r="AR21" i="18"/>
  <c r="AO21" i="18"/>
  <c r="AQ21" i="18"/>
  <c r="AY13" i="18"/>
  <c r="AZ13" i="18"/>
  <c r="AX13" i="18"/>
  <c r="AW13" i="18"/>
  <c r="AT13" i="18"/>
  <c r="AN13" i="18"/>
  <c r="AU13" i="18"/>
  <c r="AR13" i="18"/>
  <c r="AO13" i="18"/>
  <c r="AQ13" i="18"/>
  <c r="AY5" i="18"/>
  <c r="AZ5" i="18"/>
  <c r="AX5" i="18"/>
  <c r="AW5" i="18"/>
  <c r="AT5" i="18"/>
  <c r="AN5" i="18"/>
  <c r="AU5" i="18"/>
  <c r="AR5" i="18"/>
  <c r="AL5" i="18"/>
  <c r="AQ5" i="18"/>
  <c r="AO5" i="18"/>
  <c r="AY113" i="18"/>
  <c r="AZ113" i="18"/>
  <c r="AX113" i="18"/>
  <c r="AW113" i="18"/>
  <c r="AR113" i="18"/>
  <c r="AT113" i="18"/>
  <c r="AU113" i="18"/>
  <c r="AQ113" i="18"/>
  <c r="AY105" i="18"/>
  <c r="AX105" i="18"/>
  <c r="AZ105" i="18"/>
  <c r="AW105" i="18"/>
  <c r="AN105" i="18"/>
  <c r="AO105" i="18"/>
  <c r="AT105" i="18"/>
  <c r="AU105" i="18"/>
  <c r="AQ105" i="18"/>
  <c r="AR105" i="18"/>
  <c r="AY89" i="18"/>
  <c r="AX89" i="18"/>
  <c r="AZ89" i="18"/>
  <c r="AW89" i="18"/>
  <c r="AQ89" i="18"/>
  <c r="AR89" i="18"/>
  <c r="AT89" i="18"/>
  <c r="AU89" i="18"/>
  <c r="AN89" i="18"/>
  <c r="AO89" i="18"/>
  <c r="AY81" i="18"/>
  <c r="AZ81" i="18"/>
  <c r="AX81" i="18"/>
  <c r="AW81" i="18"/>
  <c r="AN81" i="18"/>
  <c r="AR81" i="18"/>
  <c r="AO81" i="18"/>
  <c r="AQ81" i="18"/>
  <c r="AT81" i="18"/>
  <c r="AU81" i="18"/>
  <c r="AY65" i="18"/>
  <c r="AZ65" i="18"/>
  <c r="AX65" i="18"/>
  <c r="AW65" i="18"/>
  <c r="AO65" i="18"/>
  <c r="AT65" i="18"/>
  <c r="AU65" i="18"/>
  <c r="AQ65" i="18"/>
  <c r="AN65" i="18"/>
  <c r="AR65" i="18"/>
  <c r="AY49" i="18"/>
  <c r="AZ49" i="18"/>
  <c r="AX49" i="18"/>
  <c r="AW49" i="18"/>
  <c r="AO49" i="18"/>
  <c r="AN49" i="18"/>
  <c r="AQ49" i="18"/>
  <c r="AR49" i="18"/>
  <c r="AY33" i="18"/>
  <c r="AZ33" i="18"/>
  <c r="AX33" i="18"/>
  <c r="AW33" i="18"/>
  <c r="AO33" i="18"/>
  <c r="AT33" i="18"/>
  <c r="AU33" i="18"/>
  <c r="AQ33" i="18"/>
  <c r="AR33" i="18"/>
  <c r="AN33" i="18"/>
  <c r="AY17" i="18"/>
  <c r="AZ17" i="18"/>
  <c r="AX17" i="18"/>
  <c r="AW17" i="18"/>
  <c r="AT17" i="18"/>
  <c r="AN17" i="18"/>
  <c r="AU17" i="18"/>
  <c r="AQ17" i="18"/>
  <c r="AO17" i="18"/>
  <c r="AR17" i="18"/>
  <c r="AZ112" i="18"/>
  <c r="AY112" i="18"/>
  <c r="AX112" i="18"/>
  <c r="AW112" i="18"/>
  <c r="AT112" i="18"/>
  <c r="AQ112" i="18"/>
  <c r="AN112" i="18"/>
  <c r="AU112" i="18"/>
  <c r="AR112" i="18"/>
  <c r="AO112" i="18"/>
  <c r="AZ96" i="18"/>
  <c r="AY96" i="18"/>
  <c r="AX96" i="18"/>
  <c r="AW96" i="18"/>
  <c r="AT96" i="18"/>
  <c r="AQ96" i="18"/>
  <c r="AO96" i="18"/>
  <c r="AU96" i="18"/>
  <c r="AR96" i="18"/>
  <c r="AN96" i="18"/>
  <c r="AZ88" i="18"/>
  <c r="AX88" i="18"/>
  <c r="AY88" i="18"/>
  <c r="AW88" i="18"/>
  <c r="AT88" i="18"/>
  <c r="AQ88" i="18"/>
  <c r="AU88" i="18"/>
  <c r="AR88" i="18"/>
  <c r="AN88" i="18"/>
  <c r="AO88" i="18"/>
  <c r="AZ72" i="18"/>
  <c r="AX72" i="18"/>
  <c r="AY72" i="18"/>
  <c r="AW72" i="18"/>
  <c r="AU72" i="18"/>
  <c r="AQ72" i="18"/>
  <c r="AR72" i="18"/>
  <c r="AN72" i="18"/>
  <c r="AO72" i="18"/>
  <c r="AT72" i="18"/>
  <c r="AZ56" i="18"/>
  <c r="AX56" i="18"/>
  <c r="AY56" i="18"/>
  <c r="AW56" i="18"/>
  <c r="AQ56" i="18"/>
  <c r="AR56" i="18"/>
  <c r="AZ48" i="18"/>
  <c r="AX48" i="18"/>
  <c r="AY48" i="18"/>
  <c r="AW48" i="18"/>
  <c r="AU48" i="18"/>
  <c r="AV48" i="18" s="1"/>
  <c r="O48" i="11" s="1"/>
  <c r="P48" i="11" s="1"/>
  <c r="AK48" i="18" s="1"/>
  <c r="BB48" i="18" s="1"/>
  <c r="AQ48" i="18"/>
  <c r="AR48" i="18"/>
  <c r="AT48" i="18"/>
  <c r="AZ32" i="18"/>
  <c r="AY32" i="18"/>
  <c r="AX32" i="18"/>
  <c r="AW32" i="18"/>
  <c r="AU32" i="18"/>
  <c r="AQ32" i="18"/>
  <c r="AR32" i="18"/>
  <c r="AN32" i="18"/>
  <c r="AT32" i="18"/>
  <c r="AO32" i="18"/>
  <c r="AZ24" i="18"/>
  <c r="AX24" i="18"/>
  <c r="AY24" i="18"/>
  <c r="AW24" i="18"/>
  <c r="AU24" i="18"/>
  <c r="AQ24" i="18"/>
  <c r="AO24" i="18"/>
  <c r="AR24" i="18"/>
  <c r="AT24" i="18"/>
  <c r="AN24" i="18"/>
  <c r="AZ8" i="18"/>
  <c r="AX8" i="18"/>
  <c r="AY8" i="18"/>
  <c r="AW8" i="18"/>
  <c r="AT8" i="18"/>
  <c r="AU8" i="18"/>
  <c r="AQ8" i="18"/>
  <c r="AO8" i="18"/>
  <c r="AR8" i="18"/>
  <c r="AN8" i="18"/>
  <c r="AY103" i="18"/>
  <c r="AZ103" i="18"/>
  <c r="AX103" i="18"/>
  <c r="AW103" i="18"/>
  <c r="AT103" i="18"/>
  <c r="AQ103" i="18"/>
  <c r="AO103" i="18"/>
  <c r="AU103" i="18"/>
  <c r="AR103" i="18"/>
  <c r="AN103" i="18"/>
  <c r="AY95" i="18"/>
  <c r="AZ95" i="18"/>
  <c r="AX95" i="18"/>
  <c r="AW95" i="18"/>
  <c r="AT95" i="18"/>
  <c r="AQ95" i="18"/>
  <c r="AO95" i="18"/>
  <c r="AU95" i="18"/>
  <c r="AR95" i="18"/>
  <c r="AN95" i="18"/>
  <c r="AY79" i="18"/>
  <c r="AZ79" i="18"/>
  <c r="AX79" i="18"/>
  <c r="AW79" i="18"/>
  <c r="AT79" i="18"/>
  <c r="AQ79" i="18"/>
  <c r="AU79" i="18"/>
  <c r="AR79" i="18"/>
  <c r="AY63" i="18"/>
  <c r="AZ63" i="18"/>
  <c r="AX63" i="18"/>
  <c r="AW63" i="18"/>
  <c r="AU63" i="18"/>
  <c r="AQ63" i="18"/>
  <c r="AR63" i="18"/>
  <c r="AT63" i="18"/>
  <c r="AY47" i="18"/>
  <c r="AZ47" i="18"/>
  <c r="AX47" i="18"/>
  <c r="AW47" i="18"/>
  <c r="AQ47" i="18"/>
  <c r="AR47" i="18"/>
  <c r="AN47" i="18"/>
  <c r="AT47" i="18"/>
  <c r="AU47" i="18"/>
  <c r="AV47" i="18" s="1"/>
  <c r="O47" i="11" s="1"/>
  <c r="P47" i="11" s="1"/>
  <c r="AK47" i="18" s="1"/>
  <c r="BB47" i="18" s="1"/>
  <c r="AO47" i="18"/>
  <c r="AY31" i="18"/>
  <c r="AZ31" i="18"/>
  <c r="AX31" i="18"/>
  <c r="AW31" i="18"/>
  <c r="AQ31" i="18"/>
  <c r="AR31" i="18"/>
  <c r="AN31" i="18"/>
  <c r="AT31" i="18"/>
  <c r="AO31" i="18"/>
  <c r="AU31" i="18"/>
  <c r="AX102" i="18"/>
  <c r="AY102" i="18"/>
  <c r="AZ102" i="18"/>
  <c r="AW102" i="18"/>
  <c r="AT102" i="18"/>
  <c r="AU102" i="18"/>
  <c r="AQ102" i="18"/>
  <c r="AR102" i="18"/>
  <c r="AN102" i="18"/>
  <c r="AO102" i="18"/>
  <c r="AX86" i="18"/>
  <c r="AY86" i="18"/>
  <c r="AZ86" i="18"/>
  <c r="AW86" i="18"/>
  <c r="AO86" i="18"/>
  <c r="AT86" i="18"/>
  <c r="AQ86" i="18"/>
  <c r="AR86" i="18"/>
  <c r="AU86" i="18"/>
  <c r="AN86" i="18"/>
  <c r="AX78" i="18"/>
  <c r="AY78" i="18"/>
  <c r="AZ78" i="18"/>
  <c r="AW78" i="18"/>
  <c r="AO78" i="18"/>
  <c r="AT78" i="18"/>
  <c r="AN78" i="18"/>
  <c r="AU78" i="18"/>
  <c r="AQ78" i="18"/>
  <c r="AR78" i="18"/>
  <c r="AX62" i="18"/>
  <c r="AY62" i="18"/>
  <c r="AZ62" i="18"/>
  <c r="AW62" i="18"/>
  <c r="AQ62" i="18"/>
  <c r="AN62" i="18"/>
  <c r="AR62" i="18"/>
  <c r="AO62" i="18"/>
  <c r="AT62" i="18"/>
  <c r="AU62" i="18"/>
  <c r="AX46" i="18"/>
  <c r="AY46" i="18"/>
  <c r="AZ46" i="18"/>
  <c r="AW46" i="18"/>
  <c r="AO46" i="18"/>
  <c r="AT46" i="18"/>
  <c r="AQ46" i="18"/>
  <c r="AR46" i="18"/>
  <c r="AN46" i="18"/>
  <c r="AU46" i="18"/>
  <c r="AV46" i="18" s="1"/>
  <c r="O46" i="11" s="1"/>
  <c r="P46" i="11" s="1"/>
  <c r="AK46" i="18" s="1"/>
  <c r="BB46" i="18" s="1"/>
  <c r="AX30" i="18"/>
  <c r="AY30" i="18"/>
  <c r="AZ30" i="18"/>
  <c r="AW30" i="18"/>
  <c r="AO30" i="18"/>
  <c r="AT30" i="18"/>
  <c r="AU30" i="18"/>
  <c r="AQ30" i="18"/>
  <c r="AN30" i="18"/>
  <c r="AR30" i="18"/>
  <c r="AX14" i="18"/>
  <c r="AY14" i="18"/>
  <c r="AZ14" i="18"/>
  <c r="AW14" i="18"/>
  <c r="AO14" i="18"/>
  <c r="AQ14" i="18"/>
  <c r="AT14" i="18"/>
  <c r="AR14" i="18"/>
  <c r="AU14" i="18"/>
  <c r="AN14" i="18"/>
  <c r="AX108" i="18"/>
  <c r="AZ108" i="18"/>
  <c r="AY108" i="18"/>
  <c r="AW108" i="18"/>
  <c r="AT108" i="18"/>
  <c r="AQ108" i="18"/>
  <c r="AU108" i="18"/>
  <c r="AR108" i="18"/>
  <c r="AN108" i="18"/>
  <c r="AO108" i="18"/>
  <c r="AX100" i="18"/>
  <c r="AZ100" i="18"/>
  <c r="AY100" i="18"/>
  <c r="AW100" i="18"/>
  <c r="AT100" i="18"/>
  <c r="AQ100" i="18"/>
  <c r="AO100" i="18"/>
  <c r="AU100" i="18"/>
  <c r="AR100" i="18"/>
  <c r="AN100" i="18"/>
  <c r="AX92" i="18"/>
  <c r="AZ92" i="18"/>
  <c r="AY92" i="18"/>
  <c r="AW92" i="18"/>
  <c r="AT92" i="18"/>
  <c r="AQ92" i="18"/>
  <c r="AU92" i="18"/>
  <c r="AR92" i="18"/>
  <c r="AX84" i="18"/>
  <c r="AZ84" i="18"/>
  <c r="AY84" i="18"/>
  <c r="AW84" i="18"/>
  <c r="AT84" i="18"/>
  <c r="AQ84" i="18"/>
  <c r="AU84" i="18"/>
  <c r="AR84" i="18"/>
  <c r="AN84" i="18"/>
  <c r="AO84" i="18"/>
  <c r="AX76" i="18"/>
  <c r="AZ76" i="18"/>
  <c r="AY76" i="18"/>
  <c r="AW76" i="18"/>
  <c r="AQ76" i="18"/>
  <c r="AR76" i="18"/>
  <c r="AX68" i="18"/>
  <c r="AZ68" i="18"/>
  <c r="AY68" i="18"/>
  <c r="AW68" i="18"/>
  <c r="AU68" i="18"/>
  <c r="AQ68" i="18"/>
  <c r="AR68" i="18"/>
  <c r="AT68" i="18"/>
  <c r="AO68" i="18"/>
  <c r="AN68" i="18"/>
  <c r="AX60" i="18"/>
  <c r="AZ60" i="18"/>
  <c r="AY60" i="18"/>
  <c r="AW60" i="18"/>
  <c r="AQ60" i="18"/>
  <c r="AR60" i="18"/>
  <c r="AX52" i="18"/>
  <c r="AZ52" i="18"/>
  <c r="AY52" i="18"/>
  <c r="AW52" i="18"/>
  <c r="AQ52" i="18"/>
  <c r="AR52" i="18"/>
  <c r="AN52" i="18"/>
  <c r="AO52" i="18"/>
  <c r="AT52" i="18"/>
  <c r="AU52" i="18"/>
  <c r="AX44" i="18"/>
  <c r="AZ44" i="18"/>
  <c r="AY44" i="18"/>
  <c r="AW44" i="18"/>
  <c r="AU44" i="18"/>
  <c r="AQ44" i="18"/>
  <c r="AR44" i="18"/>
  <c r="AT44" i="18"/>
  <c r="AN44" i="18"/>
  <c r="AO44" i="18"/>
  <c r="AX36" i="18"/>
  <c r="AZ36" i="18"/>
  <c r="AY36" i="18"/>
  <c r="AW36" i="18"/>
  <c r="AU36" i="18"/>
  <c r="AQ36" i="18"/>
  <c r="AR36" i="18"/>
  <c r="AN36" i="18"/>
  <c r="AO36" i="18"/>
  <c r="AT36" i="18"/>
  <c r="AX28" i="18"/>
  <c r="AZ28" i="18"/>
  <c r="AY28" i="18"/>
  <c r="AW28" i="18"/>
  <c r="AU28" i="18"/>
  <c r="AQ28" i="18"/>
  <c r="AR28" i="18"/>
  <c r="AT28" i="18"/>
  <c r="AX20" i="18"/>
  <c r="AZ20" i="18"/>
  <c r="AY20" i="18"/>
  <c r="AW20" i="18"/>
  <c r="AU20" i="18"/>
  <c r="AQ20" i="18"/>
  <c r="AO20" i="18"/>
  <c r="AR20" i="18"/>
  <c r="AT20" i="18"/>
  <c r="AN20" i="18"/>
  <c r="AX12" i="18"/>
  <c r="AZ12" i="18"/>
  <c r="AY12" i="18"/>
  <c r="AW12" i="18"/>
  <c r="AT12" i="18"/>
  <c r="AU12" i="18"/>
  <c r="AQ12" i="18"/>
  <c r="AO12" i="18"/>
  <c r="AR12" i="18"/>
  <c r="AN12" i="18"/>
  <c r="AX4" i="18"/>
  <c r="AZ4" i="18"/>
  <c r="AY4" i="18"/>
  <c r="AW4" i="18"/>
  <c r="AQ4" i="18"/>
  <c r="AR4" i="18"/>
  <c r="AY107" i="18"/>
  <c r="AX107" i="18"/>
  <c r="AZ107" i="18"/>
  <c r="AW107" i="18"/>
  <c r="AT107" i="18"/>
  <c r="AQ107" i="18"/>
  <c r="AU107" i="18"/>
  <c r="AR107" i="18"/>
  <c r="AY99" i="18"/>
  <c r="AX99" i="18"/>
  <c r="AZ99" i="18"/>
  <c r="AW99" i="18"/>
  <c r="AT99" i="18"/>
  <c r="AQ99" i="18"/>
  <c r="AO99" i="18"/>
  <c r="AU99" i="18"/>
  <c r="AN99" i="18"/>
  <c r="AR99" i="18"/>
  <c r="AY91" i="18"/>
  <c r="AX91" i="18"/>
  <c r="AZ91" i="18"/>
  <c r="AW91" i="18"/>
  <c r="AT91" i="18"/>
  <c r="AQ91" i="18"/>
  <c r="AU91" i="18"/>
  <c r="AO91" i="18"/>
  <c r="AN91" i="18"/>
  <c r="AR91" i="18"/>
  <c r="AY83" i="18"/>
  <c r="AX83" i="18"/>
  <c r="AZ83" i="18"/>
  <c r="AW83" i="18"/>
  <c r="AT83" i="18"/>
  <c r="AQ83" i="18"/>
  <c r="AU83" i="18"/>
  <c r="AV83" i="18" s="1"/>
  <c r="O83" i="11" s="1"/>
  <c r="P83" i="11" s="1"/>
  <c r="AK83" i="18" s="1"/>
  <c r="BB83" i="18" s="1"/>
  <c r="AR83" i="18"/>
  <c r="AY75" i="18"/>
  <c r="AX75" i="18"/>
  <c r="AZ75" i="18"/>
  <c r="AW75" i="18"/>
  <c r="AQ75" i="18"/>
  <c r="AT75" i="18"/>
  <c r="AU75" i="18"/>
  <c r="AR75" i="18"/>
  <c r="AN75" i="18"/>
  <c r="AO75" i="18"/>
  <c r="AY67" i="18"/>
  <c r="AX67" i="18"/>
  <c r="AZ67" i="18"/>
  <c r="AW67" i="18"/>
  <c r="AQ67" i="18"/>
  <c r="AN67" i="18"/>
  <c r="AT67" i="18"/>
  <c r="AU67" i="18"/>
  <c r="AV67" i="18" s="1"/>
  <c r="O67" i="11" s="1"/>
  <c r="P67" i="11" s="1"/>
  <c r="AK67" i="18" s="1"/>
  <c r="BB67" i="18" s="1"/>
  <c r="AR67" i="18"/>
  <c r="AO67" i="18"/>
  <c r="AY59" i="18"/>
  <c r="AX59" i="18"/>
  <c r="AZ59" i="18"/>
  <c r="AW59" i="18"/>
  <c r="AQ59" i="18"/>
  <c r="AT59" i="18"/>
  <c r="AR59" i="18"/>
  <c r="AU59" i="18"/>
  <c r="AV59" i="18" s="1"/>
  <c r="O59" i="11" s="1"/>
  <c r="P59" i="11" s="1"/>
  <c r="AK59" i="18" s="1"/>
  <c r="BB59" i="18" s="1"/>
  <c r="AY51" i="18"/>
  <c r="AX51" i="18"/>
  <c r="AZ51" i="18"/>
  <c r="AW51" i="18"/>
  <c r="AQ51" i="18"/>
  <c r="AR51" i="18"/>
  <c r="AO51" i="18"/>
  <c r="AT51" i="18"/>
  <c r="AN51" i="18"/>
  <c r="AU51" i="18"/>
  <c r="AV51" i="18" s="1"/>
  <c r="O51" i="11" s="1"/>
  <c r="P51" i="11" s="1"/>
  <c r="AK51" i="18" s="1"/>
  <c r="BB51" i="18" s="1"/>
  <c r="AY43" i="18"/>
  <c r="AX43" i="18"/>
  <c r="AZ43" i="18"/>
  <c r="AW43" i="18"/>
  <c r="AQ43" i="18"/>
  <c r="AR43" i="18"/>
  <c r="AN43" i="18"/>
  <c r="AO43" i="18"/>
  <c r="AT43" i="18"/>
  <c r="AU43" i="18"/>
  <c r="AY35" i="18"/>
  <c r="AX35" i="18"/>
  <c r="AZ35" i="18"/>
  <c r="AW35" i="18"/>
  <c r="AQ35" i="18"/>
  <c r="AR35" i="18"/>
  <c r="AN35" i="18"/>
  <c r="AU35" i="18"/>
  <c r="AO35" i="18"/>
  <c r="AT35" i="18"/>
  <c r="AY27" i="18"/>
  <c r="AX27" i="18"/>
  <c r="AZ27" i="18"/>
  <c r="AW27" i="18"/>
  <c r="AQ27" i="18"/>
  <c r="AO27" i="18"/>
  <c r="AR27" i="18"/>
  <c r="AU27" i="18"/>
  <c r="AN27" i="18"/>
  <c r="AT27" i="18"/>
  <c r="AY19" i="18"/>
  <c r="AX19" i="18"/>
  <c r="AZ19" i="18"/>
  <c r="AW19" i="18"/>
  <c r="AQ19" i="18"/>
  <c r="AO19" i="18"/>
  <c r="AR19" i="18"/>
  <c r="AN19" i="18"/>
  <c r="AY11" i="18"/>
  <c r="AX11" i="18"/>
  <c r="AZ11" i="18"/>
  <c r="AW11" i="18"/>
  <c r="AU11" i="18"/>
  <c r="AQ11" i="18"/>
  <c r="AO11" i="18"/>
  <c r="AR11" i="18"/>
  <c r="AN11" i="18"/>
  <c r="AT11" i="18"/>
  <c r="AY3" i="18"/>
  <c r="AX3" i="18"/>
  <c r="AZ3" i="18"/>
  <c r="AW3" i="18"/>
  <c r="AQ3" i="18"/>
  <c r="AT3" i="18"/>
  <c r="AR3" i="18"/>
  <c r="AU3" i="18"/>
  <c r="AV3" i="18" s="1"/>
  <c r="O3" i="11" s="1"/>
  <c r="P3" i="11" s="1"/>
  <c r="AK3" i="18" s="1"/>
  <c r="BB3" i="18" s="1"/>
  <c r="AO3" i="18"/>
  <c r="AN3" i="18"/>
  <c r="AY106" i="18"/>
  <c r="AX106" i="18"/>
  <c r="AZ106" i="18"/>
  <c r="AW106" i="18"/>
  <c r="AN106" i="18"/>
  <c r="AO106" i="18"/>
  <c r="AR106" i="18"/>
  <c r="AU106" i="18"/>
  <c r="AQ106" i="18"/>
  <c r="AT106" i="18"/>
  <c r="AX98" i="18"/>
  <c r="AY98" i="18"/>
  <c r="AZ98" i="18"/>
  <c r="AW98" i="18"/>
  <c r="AO98" i="18"/>
  <c r="AU98" i="18"/>
  <c r="AR98" i="18"/>
  <c r="AN98" i="18"/>
  <c r="AT98" i="18"/>
  <c r="AQ98" i="18"/>
  <c r="AY90" i="18"/>
  <c r="AX90" i="18"/>
  <c r="AZ90" i="18"/>
  <c r="AW90" i="18"/>
  <c r="AO90" i="18"/>
  <c r="AU90" i="18"/>
  <c r="AQ90" i="18"/>
  <c r="AR90" i="18"/>
  <c r="AT90" i="18"/>
  <c r="AN90" i="18"/>
  <c r="AY82" i="18"/>
  <c r="AX82" i="18"/>
  <c r="AZ82" i="18"/>
  <c r="AW82" i="18"/>
  <c r="AQ82" i="18"/>
  <c r="AU82" i="18"/>
  <c r="AR82" i="18"/>
  <c r="AT82" i="18"/>
  <c r="AX74" i="18"/>
  <c r="AY74" i="18"/>
  <c r="AZ74" i="18"/>
  <c r="AW74" i="18"/>
  <c r="AT74" i="18"/>
  <c r="AU74" i="18"/>
  <c r="AR74" i="18"/>
  <c r="AQ74" i="18"/>
  <c r="AY66" i="18"/>
  <c r="AX66" i="18"/>
  <c r="AZ66" i="18"/>
  <c r="AW66" i="18"/>
  <c r="AO66" i="18"/>
  <c r="AR66" i="18"/>
  <c r="AN66" i="18"/>
  <c r="AQ66" i="18"/>
  <c r="AX58" i="18"/>
  <c r="AY58" i="18"/>
  <c r="AZ58" i="18"/>
  <c r="AW58" i="18"/>
  <c r="AU58" i="18"/>
  <c r="AO58" i="18"/>
  <c r="AR58" i="18"/>
  <c r="AT58" i="18"/>
  <c r="AQ58" i="18"/>
  <c r="AN58" i="18"/>
  <c r="AY50" i="18"/>
  <c r="AX50" i="18"/>
  <c r="AZ50" i="18"/>
  <c r="AW50" i="18"/>
  <c r="AO50" i="18"/>
  <c r="AT50" i="18"/>
  <c r="AU50" i="18"/>
  <c r="AN50" i="18"/>
  <c r="AQ50" i="18"/>
  <c r="AR50" i="18"/>
  <c r="AX42" i="18"/>
  <c r="AY42" i="18"/>
  <c r="AZ42" i="18"/>
  <c r="AW42" i="18"/>
  <c r="AO42" i="18"/>
  <c r="AT42" i="18"/>
  <c r="AN42" i="18"/>
  <c r="AR42" i="18"/>
  <c r="AU42" i="18"/>
  <c r="AQ42" i="18"/>
  <c r="AX34" i="18"/>
  <c r="AZ34" i="18"/>
  <c r="AY34" i="18"/>
  <c r="AW34" i="18"/>
  <c r="AO34" i="18"/>
  <c r="AT34" i="18"/>
  <c r="AU34" i="18"/>
  <c r="AR34" i="18"/>
  <c r="AN34" i="18"/>
  <c r="AQ34" i="18"/>
  <c r="AY26" i="18"/>
  <c r="AZ26" i="18"/>
  <c r="AX26" i="18"/>
  <c r="AW26" i="18"/>
  <c r="AT26" i="18"/>
  <c r="AU26" i="18"/>
  <c r="AR26" i="18"/>
  <c r="AO26" i="18"/>
  <c r="AN26" i="18"/>
  <c r="AQ26" i="18"/>
  <c r="AY18" i="18"/>
  <c r="AX18" i="18"/>
  <c r="AZ18" i="18"/>
  <c r="AW18" i="18"/>
  <c r="AT18" i="18"/>
  <c r="AR18" i="18"/>
  <c r="AU18" i="18"/>
  <c r="AN18" i="18"/>
  <c r="AQ18" i="18"/>
  <c r="AO18" i="18"/>
  <c r="AY10" i="18"/>
  <c r="AZ10" i="18"/>
  <c r="AX10" i="18"/>
  <c r="AW10" i="18"/>
  <c r="AN10" i="18"/>
  <c r="AT10" i="18"/>
  <c r="AO10" i="18"/>
  <c r="AU10" i="18"/>
  <c r="AQ10" i="18"/>
  <c r="AR10" i="18"/>
  <c r="AX2" i="18"/>
  <c r="AZ2" i="18"/>
  <c r="AW2" i="18"/>
  <c r="AY2" i="18"/>
  <c r="AU2" i="18"/>
  <c r="AQ2" i="18"/>
  <c r="AT2" i="18"/>
  <c r="AN2" i="18"/>
  <c r="AL105" i="18"/>
  <c r="AM105" i="18"/>
  <c r="AL81" i="18"/>
  <c r="AM81" i="18"/>
  <c r="AM57" i="18"/>
  <c r="AL57" i="18"/>
  <c r="AL25" i="18"/>
  <c r="AM25" i="18"/>
  <c r="AV25" i="18" s="1"/>
  <c r="O25" i="11" s="1"/>
  <c r="P25" i="11" s="1"/>
  <c r="AK25" i="18" s="1"/>
  <c r="BB25" i="18" s="1"/>
  <c r="AL112" i="18"/>
  <c r="AM112" i="18"/>
  <c r="AV112" i="18" s="1"/>
  <c r="O112" i="11" s="1"/>
  <c r="P112" i="11" s="1"/>
  <c r="AK112" i="18" s="1"/>
  <c r="BB112" i="18" s="1"/>
  <c r="AL96" i="18"/>
  <c r="AM96" i="18"/>
  <c r="AV96" i="18" s="1"/>
  <c r="O96" i="11" s="1"/>
  <c r="P96" i="11" s="1"/>
  <c r="AK96" i="18" s="1"/>
  <c r="BB96" i="18" s="1"/>
  <c r="AL32" i="18"/>
  <c r="AM32" i="18"/>
  <c r="AM111" i="18"/>
  <c r="AL111" i="18"/>
  <c r="AL103" i="18"/>
  <c r="AM103" i="18"/>
  <c r="AL95" i="18"/>
  <c r="AM95" i="18"/>
  <c r="AL87" i="18"/>
  <c r="AM87" i="18"/>
  <c r="AM79" i="18"/>
  <c r="AL79" i="18"/>
  <c r="AM71" i="18"/>
  <c r="AV71" i="18" s="1"/>
  <c r="O71" i="11" s="1"/>
  <c r="P71" i="11" s="1"/>
  <c r="AK71" i="18" s="1"/>
  <c r="BB71" i="18" s="1"/>
  <c r="AL71" i="18"/>
  <c r="AM63" i="18"/>
  <c r="AV63" i="18" s="1"/>
  <c r="O63" i="11" s="1"/>
  <c r="P63" i="11" s="1"/>
  <c r="AK63" i="18" s="1"/>
  <c r="BB63" i="18" s="1"/>
  <c r="AL63" i="18"/>
  <c r="AL55" i="18"/>
  <c r="AM55" i="18"/>
  <c r="AL39" i="18"/>
  <c r="AM39" i="18"/>
  <c r="AL31" i="18"/>
  <c r="AM31" i="18"/>
  <c r="AL23" i="18"/>
  <c r="AM23" i="18"/>
  <c r="AL15" i="18"/>
  <c r="AM15" i="18"/>
  <c r="AV15" i="18" s="1"/>
  <c r="O15" i="11" s="1"/>
  <c r="P15" i="11" s="1"/>
  <c r="AK15" i="18" s="1"/>
  <c r="BB15" i="18" s="1"/>
  <c r="AL7" i="18"/>
  <c r="AM7" i="18"/>
  <c r="AL110" i="18"/>
  <c r="AM110" i="18"/>
  <c r="AL102" i="18"/>
  <c r="AM102" i="18"/>
  <c r="AV102" i="18" s="1"/>
  <c r="O102" i="11" s="1"/>
  <c r="P102" i="11" s="1"/>
  <c r="AK102" i="18" s="1"/>
  <c r="BB102" i="18" s="1"/>
  <c r="AL94" i="18"/>
  <c r="AM94" i="18"/>
  <c r="AV94" i="18" s="1"/>
  <c r="O94" i="11" s="1"/>
  <c r="P94" i="11" s="1"/>
  <c r="AK94" i="18" s="1"/>
  <c r="BB94" i="18" s="1"/>
  <c r="AL86" i="18"/>
  <c r="AM86" i="18"/>
  <c r="AL78" i="18"/>
  <c r="AM78" i="18"/>
  <c r="AV78" i="18" s="1"/>
  <c r="O78" i="11" s="1"/>
  <c r="P78" i="11" s="1"/>
  <c r="AK78" i="18" s="1"/>
  <c r="BB78" i="18" s="1"/>
  <c r="AL70" i="18"/>
  <c r="AM70" i="18"/>
  <c r="AL62" i="18"/>
  <c r="AM62" i="18"/>
  <c r="AL54" i="18"/>
  <c r="AM54" i="18"/>
  <c r="AL38" i="18"/>
  <c r="AM38" i="18"/>
  <c r="AM30" i="18"/>
  <c r="AV30" i="18" s="1"/>
  <c r="O30" i="11" s="1"/>
  <c r="P30" i="11" s="1"/>
  <c r="AK30" i="18" s="1"/>
  <c r="BB30" i="18" s="1"/>
  <c r="AL30" i="18"/>
  <c r="AL22" i="18"/>
  <c r="AM22" i="18"/>
  <c r="AM14" i="18"/>
  <c r="AL14" i="18"/>
  <c r="AM6" i="18"/>
  <c r="AL6" i="18"/>
  <c r="AL113" i="18"/>
  <c r="AM113" i="18"/>
  <c r="AM89" i="18"/>
  <c r="AL89" i="18"/>
  <c r="AM65" i="18"/>
  <c r="AL65" i="18"/>
  <c r="AM49" i="18"/>
  <c r="AL49" i="18"/>
  <c r="AL33" i="18"/>
  <c r="AM33" i="18"/>
  <c r="AL17" i="18"/>
  <c r="AM17" i="18"/>
  <c r="AL9" i="18"/>
  <c r="AM9" i="18"/>
  <c r="AL104" i="18"/>
  <c r="AM104" i="18"/>
  <c r="AV104" i="18" s="1"/>
  <c r="O104" i="11" s="1"/>
  <c r="P104" i="11" s="1"/>
  <c r="AK104" i="18" s="1"/>
  <c r="BB104" i="18" s="1"/>
  <c r="AM80" i="18"/>
  <c r="AV80" i="18" s="1"/>
  <c r="O80" i="11" s="1"/>
  <c r="P80" i="11" s="1"/>
  <c r="AK80" i="18" s="1"/>
  <c r="BB80" i="18" s="1"/>
  <c r="AL80" i="18"/>
  <c r="AM40" i="18"/>
  <c r="AL40" i="18"/>
  <c r="AL24" i="18"/>
  <c r="AM24" i="18"/>
  <c r="AV24" i="18" s="1"/>
  <c r="O24" i="11" s="1"/>
  <c r="P24" i="11" s="1"/>
  <c r="AK24" i="18" s="1"/>
  <c r="BB24" i="18" s="1"/>
  <c r="AM8" i="18"/>
  <c r="AL8" i="18"/>
  <c r="AL93" i="18"/>
  <c r="AM93" i="18"/>
  <c r="AV93" i="18" s="1"/>
  <c r="O93" i="11" s="1"/>
  <c r="P93" i="11" s="1"/>
  <c r="AK93" i="18" s="1"/>
  <c r="BB93" i="18" s="1"/>
  <c r="AL77" i="18"/>
  <c r="AM77" i="18"/>
  <c r="AL61" i="18"/>
  <c r="AM61" i="18"/>
  <c r="AL53" i="18"/>
  <c r="AM53" i="18"/>
  <c r="AM37" i="18"/>
  <c r="AV37" i="18" s="1"/>
  <c r="O37" i="11" s="1"/>
  <c r="P37" i="11" s="1"/>
  <c r="AK37" i="18" s="1"/>
  <c r="BB37" i="18" s="1"/>
  <c r="AL37" i="18"/>
  <c r="AM21" i="18"/>
  <c r="AL21" i="18"/>
  <c r="AM5" i="18"/>
  <c r="AL100" i="18"/>
  <c r="AM100" i="18"/>
  <c r="AV100" i="18" s="1"/>
  <c r="O100" i="11" s="1"/>
  <c r="P100" i="11" s="1"/>
  <c r="AK100" i="18" s="1"/>
  <c r="BB100" i="18" s="1"/>
  <c r="AL76" i="18"/>
  <c r="AM76" i="18"/>
  <c r="AV76" i="18" s="1"/>
  <c r="O76" i="11" s="1"/>
  <c r="P76" i="11" s="1"/>
  <c r="AK76" i="18" s="1"/>
  <c r="BB76" i="18" s="1"/>
  <c r="AM44" i="18"/>
  <c r="AL44" i="18"/>
  <c r="AL28" i="18"/>
  <c r="AM28" i="18"/>
  <c r="AM107" i="18"/>
  <c r="AV107" i="18" s="1"/>
  <c r="O107" i="11" s="1"/>
  <c r="P107" i="11" s="1"/>
  <c r="AK107" i="18" s="1"/>
  <c r="BB107" i="18" s="1"/>
  <c r="AL107" i="18"/>
  <c r="AL43" i="18"/>
  <c r="AM43" i="18"/>
  <c r="AV43" i="18" s="1"/>
  <c r="O43" i="11" s="1"/>
  <c r="P43" i="11" s="1"/>
  <c r="AK43" i="18" s="1"/>
  <c r="BB43" i="18" s="1"/>
  <c r="AL19" i="18"/>
  <c r="AM19" i="18"/>
  <c r="AM97" i="18"/>
  <c r="AL97" i="18"/>
  <c r="AL73" i="18"/>
  <c r="AM73" i="18"/>
  <c r="AL41" i="18"/>
  <c r="AM41" i="18"/>
  <c r="AV41" i="18" s="1"/>
  <c r="O41" i="11" s="1"/>
  <c r="P41" i="11" s="1"/>
  <c r="AK41" i="18" s="1"/>
  <c r="BB41" i="18" s="1"/>
  <c r="AL88" i="18"/>
  <c r="AM88" i="18"/>
  <c r="AM72" i="18"/>
  <c r="AL72" i="18"/>
  <c r="AL16" i="18"/>
  <c r="AM16" i="18"/>
  <c r="AL69" i="18"/>
  <c r="AM69" i="18"/>
  <c r="AV69" i="18" s="1"/>
  <c r="O69" i="11" s="1"/>
  <c r="P69" i="11" s="1"/>
  <c r="AK69" i="18" s="1"/>
  <c r="BB69" i="18" s="1"/>
  <c r="AM45" i="18"/>
  <c r="AL45" i="18"/>
  <c r="AM29" i="18"/>
  <c r="AV29" i="18" s="1"/>
  <c r="O29" i="11" s="1"/>
  <c r="P29" i="11" s="1"/>
  <c r="AK29" i="18" s="1"/>
  <c r="BB29" i="18" s="1"/>
  <c r="AL29" i="18"/>
  <c r="AM13" i="18"/>
  <c r="AV13" i="18" s="1"/>
  <c r="O13" i="11" s="1"/>
  <c r="P13" i="11" s="1"/>
  <c r="AK13" i="18" s="1"/>
  <c r="BB13" i="18" s="1"/>
  <c r="AL13" i="18"/>
  <c r="AM108" i="18"/>
  <c r="AL108" i="18"/>
  <c r="AL92" i="18"/>
  <c r="AM92" i="18"/>
  <c r="AV92" i="18" s="1"/>
  <c r="O92" i="11" s="1"/>
  <c r="P92" i="11" s="1"/>
  <c r="AK92" i="18" s="1"/>
  <c r="BB92" i="18" s="1"/>
  <c r="AL84" i="18"/>
  <c r="AM84" i="18"/>
  <c r="AL68" i="18"/>
  <c r="AM68" i="18"/>
  <c r="AV68" i="18" s="1"/>
  <c r="O68" i="11" s="1"/>
  <c r="P68" i="11" s="1"/>
  <c r="AK68" i="18" s="1"/>
  <c r="BB68" i="18" s="1"/>
  <c r="AL52" i="18"/>
  <c r="AM52" i="18"/>
  <c r="AV52" i="18" s="1"/>
  <c r="O52" i="11" s="1"/>
  <c r="P52" i="11" s="1"/>
  <c r="AK52" i="18" s="1"/>
  <c r="BB52" i="18" s="1"/>
  <c r="AM36" i="18"/>
  <c r="AL36" i="18"/>
  <c r="AM20" i="18"/>
  <c r="AL20" i="18"/>
  <c r="AM12" i="18"/>
  <c r="AL12" i="18"/>
  <c r="AL91" i="18"/>
  <c r="AM91" i="18"/>
  <c r="AV91" i="18" s="1"/>
  <c r="O91" i="11" s="1"/>
  <c r="P91" i="11" s="1"/>
  <c r="AK91" i="18" s="1"/>
  <c r="BB91" i="18" s="1"/>
  <c r="AL75" i="18"/>
  <c r="AM75" i="18"/>
  <c r="AL35" i="18"/>
  <c r="AM35" i="18"/>
  <c r="AV35" i="18" s="1"/>
  <c r="O35" i="11" s="1"/>
  <c r="P35" i="11" s="1"/>
  <c r="AK35" i="18" s="1"/>
  <c r="BB35" i="18" s="1"/>
  <c r="AL27" i="18"/>
  <c r="AM27" i="18"/>
  <c r="AV27" i="18" s="1"/>
  <c r="O27" i="11" s="1"/>
  <c r="P27" i="11" s="1"/>
  <c r="AK27" i="18" s="1"/>
  <c r="BB27" i="18" s="1"/>
  <c r="AL11" i="18"/>
  <c r="AM11" i="18"/>
  <c r="AV11" i="18" s="1"/>
  <c r="O11" i="11" s="1"/>
  <c r="P11" i="11" s="1"/>
  <c r="AK11" i="18" s="1"/>
  <c r="BB11" i="18" s="1"/>
  <c r="AL106" i="18"/>
  <c r="AM106" i="18"/>
  <c r="AM98" i="18"/>
  <c r="AV98" i="18" s="1"/>
  <c r="O98" i="11" s="1"/>
  <c r="P98" i="11" s="1"/>
  <c r="AK98" i="18" s="1"/>
  <c r="BB98" i="18" s="1"/>
  <c r="AL98" i="18"/>
  <c r="AM90" i="18"/>
  <c r="AL90" i="18"/>
  <c r="AL82" i="18"/>
  <c r="AM82" i="18"/>
  <c r="AV82" i="18" s="1"/>
  <c r="O82" i="11" s="1"/>
  <c r="P82" i="11" s="1"/>
  <c r="AK82" i="18" s="1"/>
  <c r="BB82" i="18" s="1"/>
  <c r="AL74" i="18"/>
  <c r="AM74" i="18"/>
  <c r="AM58" i="18"/>
  <c r="AL58" i="18"/>
  <c r="AL50" i="18"/>
  <c r="AM50" i="18"/>
  <c r="AL42" i="18"/>
  <c r="AM42" i="18"/>
  <c r="AV42" i="18" s="1"/>
  <c r="O42" i="11" s="1"/>
  <c r="P42" i="11" s="1"/>
  <c r="AK42" i="18" s="1"/>
  <c r="BB42" i="18" s="1"/>
  <c r="AL34" i="18"/>
  <c r="AM34" i="18"/>
  <c r="AL26" i="18"/>
  <c r="AM26" i="18"/>
  <c r="AL18" i="18"/>
  <c r="AM18" i="18"/>
  <c r="AL10" i="18"/>
  <c r="AM10" i="18"/>
  <c r="AV10" i="18" s="1"/>
  <c r="O10" i="11" s="1"/>
  <c r="P10" i="11" s="1"/>
  <c r="AK10" i="18" s="1"/>
  <c r="BB10" i="18" s="1"/>
  <c r="L3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2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F115" i="8"/>
  <c r="G115" i="8"/>
  <c r="I115" i="8"/>
  <c r="F114" i="8"/>
  <c r="G114" i="8"/>
  <c r="I114" i="8"/>
  <c r="H2" i="8"/>
  <c r="K2" i="8"/>
  <c r="K3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J115" i="8"/>
  <c r="J114" i="8"/>
  <c r="C3" i="17"/>
  <c r="D3" i="17" s="1"/>
  <c r="C4" i="17"/>
  <c r="D4" i="17"/>
  <c r="C5" i="17"/>
  <c r="D5" i="17"/>
  <c r="C6" i="17"/>
  <c r="D6" i="17"/>
  <c r="C7" i="17"/>
  <c r="D7" i="17" s="1"/>
  <c r="C8" i="17"/>
  <c r="D8" i="17"/>
  <c r="C9" i="17"/>
  <c r="D9" i="17"/>
  <c r="C10" i="17"/>
  <c r="D10" i="17"/>
  <c r="C11" i="17"/>
  <c r="D11" i="17" s="1"/>
  <c r="C12" i="17"/>
  <c r="D12" i="17"/>
  <c r="C13" i="17"/>
  <c r="D13" i="17"/>
  <c r="C14" i="17"/>
  <c r="D14" i="17"/>
  <c r="C15" i="17"/>
  <c r="D15" i="17" s="1"/>
  <c r="C16" i="17"/>
  <c r="D16" i="17"/>
  <c r="C17" i="17"/>
  <c r="D17" i="17"/>
  <c r="C18" i="17"/>
  <c r="D18" i="17"/>
  <c r="C19" i="17"/>
  <c r="D19" i="17" s="1"/>
  <c r="C20" i="17"/>
  <c r="D20" i="17"/>
  <c r="C21" i="17"/>
  <c r="D21" i="17"/>
  <c r="C22" i="17"/>
  <c r="D22" i="17"/>
  <c r="C23" i="17"/>
  <c r="D23" i="17" s="1"/>
  <c r="C24" i="17"/>
  <c r="D24" i="17"/>
  <c r="C25" i="17"/>
  <c r="D25" i="17"/>
  <c r="C26" i="17"/>
  <c r="D26" i="17"/>
  <c r="C27" i="17"/>
  <c r="D27" i="17" s="1"/>
  <c r="C28" i="17"/>
  <c r="D28" i="17"/>
  <c r="C29" i="17"/>
  <c r="D29" i="17"/>
  <c r="C30" i="17"/>
  <c r="D30" i="17"/>
  <c r="C31" i="17"/>
  <c r="D31" i="17" s="1"/>
  <c r="C32" i="17"/>
  <c r="D32" i="17"/>
  <c r="C33" i="17"/>
  <c r="D33" i="17"/>
  <c r="C34" i="17"/>
  <c r="D34" i="17"/>
  <c r="C35" i="17"/>
  <c r="D35" i="17" s="1"/>
  <c r="C36" i="17"/>
  <c r="D36" i="17"/>
  <c r="C37" i="17"/>
  <c r="D37" i="17"/>
  <c r="C38" i="17"/>
  <c r="D38" i="17"/>
  <c r="C39" i="17"/>
  <c r="D39" i="17" s="1"/>
  <c r="C40" i="17"/>
  <c r="D40" i="17"/>
  <c r="C41" i="17"/>
  <c r="D41" i="17"/>
  <c r="C42" i="17"/>
  <c r="D42" i="17"/>
  <c r="C43" i="17"/>
  <c r="D43" i="17" s="1"/>
  <c r="C44" i="17"/>
  <c r="D44" i="17"/>
  <c r="C45" i="17"/>
  <c r="D45" i="17"/>
  <c r="C46" i="17"/>
  <c r="D46" i="17"/>
  <c r="C47" i="17"/>
  <c r="D47" i="17" s="1"/>
  <c r="C48" i="17"/>
  <c r="D48" i="17"/>
  <c r="C49" i="17"/>
  <c r="D49" i="17"/>
  <c r="C50" i="17"/>
  <c r="D50" i="17"/>
  <c r="C51" i="17"/>
  <c r="D51" i="17" s="1"/>
  <c r="C52" i="17"/>
  <c r="D52" i="17"/>
  <c r="C53" i="17"/>
  <c r="D53" i="17"/>
  <c r="C54" i="17"/>
  <c r="D54" i="17"/>
  <c r="C55" i="17"/>
  <c r="D55" i="17" s="1"/>
  <c r="C56" i="17"/>
  <c r="D56" i="17"/>
  <c r="C57" i="17"/>
  <c r="D57" i="17"/>
  <c r="C58" i="17"/>
  <c r="D58" i="17"/>
  <c r="C59" i="17"/>
  <c r="D59" i="17" s="1"/>
  <c r="C60" i="17"/>
  <c r="D60" i="17"/>
  <c r="C61" i="17"/>
  <c r="D61" i="17"/>
  <c r="C62" i="17"/>
  <c r="D62" i="17"/>
  <c r="C63" i="17"/>
  <c r="D63" i="17" s="1"/>
  <c r="C64" i="17"/>
  <c r="D64" i="17"/>
  <c r="C65" i="17"/>
  <c r="D65" i="17"/>
  <c r="C66" i="17"/>
  <c r="D66" i="17"/>
  <c r="C67" i="17"/>
  <c r="D67" i="17" s="1"/>
  <c r="C68" i="17"/>
  <c r="D68" i="17"/>
  <c r="C69" i="17"/>
  <c r="D69" i="17"/>
  <c r="C70" i="17"/>
  <c r="D70" i="17"/>
  <c r="C71" i="17"/>
  <c r="D71" i="17" s="1"/>
  <c r="C72" i="17"/>
  <c r="D72" i="17"/>
  <c r="C73" i="17"/>
  <c r="D73" i="17"/>
  <c r="C74" i="17"/>
  <c r="D74" i="17"/>
  <c r="C75" i="17"/>
  <c r="D75" i="17" s="1"/>
  <c r="C76" i="17"/>
  <c r="D76" i="17"/>
  <c r="C77" i="17"/>
  <c r="D77" i="17"/>
  <c r="C78" i="17"/>
  <c r="D78" i="17"/>
  <c r="C79" i="17"/>
  <c r="D79" i="17" s="1"/>
  <c r="C80" i="17"/>
  <c r="D80" i="17"/>
  <c r="C81" i="17"/>
  <c r="D81" i="17"/>
  <c r="C82" i="17"/>
  <c r="D82" i="17"/>
  <c r="C83" i="17"/>
  <c r="D83" i="17" s="1"/>
  <c r="C84" i="17"/>
  <c r="D84" i="17"/>
  <c r="C85" i="17"/>
  <c r="D85" i="17"/>
  <c r="C86" i="17"/>
  <c r="D86" i="17"/>
  <c r="C87" i="17"/>
  <c r="D87" i="17" s="1"/>
  <c r="C88" i="17"/>
  <c r="D88" i="17"/>
  <c r="C89" i="17"/>
  <c r="D89" i="17"/>
  <c r="C90" i="17"/>
  <c r="D90" i="17"/>
  <c r="C91" i="17"/>
  <c r="D91" i="17" s="1"/>
  <c r="C92" i="17"/>
  <c r="D92" i="17"/>
  <c r="C93" i="17"/>
  <c r="D93" i="17"/>
  <c r="C94" i="17"/>
  <c r="D94" i="17"/>
  <c r="C95" i="17"/>
  <c r="D95" i="17" s="1"/>
  <c r="C96" i="17"/>
  <c r="D96" i="17"/>
  <c r="C97" i="17"/>
  <c r="D97" i="17"/>
  <c r="C98" i="17"/>
  <c r="D98" i="17"/>
  <c r="C99" i="17"/>
  <c r="D99" i="17" s="1"/>
  <c r="C100" i="17"/>
  <c r="D100" i="17"/>
  <c r="C101" i="17"/>
  <c r="D101" i="17"/>
  <c r="C102" i="17"/>
  <c r="D102" i="17"/>
  <c r="C103" i="17"/>
  <c r="D103" i="17" s="1"/>
  <c r="C104" i="17"/>
  <c r="D104" i="17"/>
  <c r="C105" i="17"/>
  <c r="D105" i="17"/>
  <c r="C2" i="17"/>
  <c r="D2" i="17" s="1"/>
  <c r="D3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C2" i="15"/>
  <c r="D2" i="15" s="1"/>
  <c r="D2" i="14"/>
  <c r="C3" i="15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C104" i="15"/>
  <c r="C105" i="15"/>
  <c r="C106" i="15"/>
  <c r="C107" i="15"/>
  <c r="C108" i="15"/>
  <c r="C109" i="15"/>
  <c r="C110" i="15"/>
  <c r="C111" i="15"/>
  <c r="C112" i="15"/>
  <c r="C113" i="15"/>
  <c r="C2" i="14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C3" i="14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AV50" i="18" l="1"/>
  <c r="O50" i="11" s="1"/>
  <c r="P50" i="11" s="1"/>
  <c r="AK50" i="18" s="1"/>
  <c r="BB50" i="18" s="1"/>
  <c r="AV16" i="18"/>
  <c r="O16" i="11" s="1"/>
  <c r="P16" i="11" s="1"/>
  <c r="AK16" i="18" s="1"/>
  <c r="BB16" i="18" s="1"/>
  <c r="AV61" i="18"/>
  <c r="O61" i="11" s="1"/>
  <c r="P61" i="11" s="1"/>
  <c r="AK61" i="18" s="1"/>
  <c r="BB61" i="18" s="1"/>
  <c r="AV9" i="18"/>
  <c r="O9" i="11" s="1"/>
  <c r="P9" i="11" s="1"/>
  <c r="AK9" i="18" s="1"/>
  <c r="BB9" i="18" s="1"/>
  <c r="AV2" i="18"/>
  <c r="O2" i="11" s="1"/>
  <c r="P2" i="11" s="1"/>
  <c r="AK2" i="18" s="1"/>
  <c r="BB2" i="18" s="1"/>
  <c r="AV66" i="18"/>
  <c r="O66" i="11" s="1"/>
  <c r="P66" i="11" s="1"/>
  <c r="AK66" i="18" s="1"/>
  <c r="BB66" i="18" s="1"/>
  <c r="AV84" i="18"/>
  <c r="O84" i="11" s="1"/>
  <c r="P84" i="11" s="1"/>
  <c r="AK84" i="18" s="1"/>
  <c r="BB84" i="18" s="1"/>
  <c r="AV5" i="18"/>
  <c r="O5" i="11" s="1"/>
  <c r="P5" i="11" s="1"/>
  <c r="AK5" i="18" s="1"/>
  <c r="BB5" i="18" s="1"/>
  <c r="AV111" i="18"/>
  <c r="O111" i="11" s="1"/>
  <c r="P111" i="11" s="1"/>
  <c r="AK111" i="18" s="1"/>
  <c r="BB111" i="18" s="1"/>
  <c r="AV73" i="18"/>
  <c r="O73" i="11" s="1"/>
  <c r="P73" i="11" s="1"/>
  <c r="AK73" i="18" s="1"/>
  <c r="BB73" i="18" s="1"/>
  <c r="AV8" i="18"/>
  <c r="O8" i="11" s="1"/>
  <c r="P8" i="11" s="1"/>
  <c r="AK8" i="18" s="1"/>
  <c r="BB8" i="18" s="1"/>
  <c r="AV6" i="18"/>
  <c r="O6" i="11" s="1"/>
  <c r="P6" i="11" s="1"/>
  <c r="AK6" i="18" s="1"/>
  <c r="BB6" i="18" s="1"/>
  <c r="AV99" i="18"/>
  <c r="O99" i="11" s="1"/>
  <c r="P99" i="11" s="1"/>
  <c r="AK99" i="18" s="1"/>
  <c r="BB99" i="18" s="1"/>
  <c r="AV20" i="18"/>
  <c r="O20" i="11" s="1"/>
  <c r="P20" i="11" s="1"/>
  <c r="AK20" i="18" s="1"/>
  <c r="BB20" i="18" s="1"/>
  <c r="AV17" i="18"/>
  <c r="O17" i="11" s="1"/>
  <c r="P17" i="11" s="1"/>
  <c r="AK17" i="18" s="1"/>
  <c r="BB17" i="18" s="1"/>
  <c r="AV22" i="18"/>
  <c r="O22" i="11" s="1"/>
  <c r="P22" i="11" s="1"/>
  <c r="AK22" i="18" s="1"/>
  <c r="BB22" i="18" s="1"/>
  <c r="AV62" i="18"/>
  <c r="O62" i="11" s="1"/>
  <c r="P62" i="11" s="1"/>
  <c r="AK62" i="18" s="1"/>
  <c r="BB62" i="18" s="1"/>
  <c r="AV55" i="18"/>
  <c r="O55" i="11" s="1"/>
  <c r="P55" i="11" s="1"/>
  <c r="AK55" i="18" s="1"/>
  <c r="BB55" i="18" s="1"/>
  <c r="AV34" i="18"/>
  <c r="O34" i="11" s="1"/>
  <c r="P34" i="11" s="1"/>
  <c r="AK34" i="18" s="1"/>
  <c r="BB34" i="18" s="1"/>
  <c r="AV74" i="18"/>
  <c r="O74" i="11" s="1"/>
  <c r="P74" i="11" s="1"/>
  <c r="AK74" i="18" s="1"/>
  <c r="BB74" i="18" s="1"/>
  <c r="AV106" i="18"/>
  <c r="O106" i="11" s="1"/>
  <c r="P106" i="11" s="1"/>
  <c r="AK106" i="18" s="1"/>
  <c r="BB106" i="18" s="1"/>
  <c r="AV75" i="18"/>
  <c r="O75" i="11" s="1"/>
  <c r="P75" i="11" s="1"/>
  <c r="AK75" i="18" s="1"/>
  <c r="BB75" i="18" s="1"/>
  <c r="AV88" i="18"/>
  <c r="O88" i="11" s="1"/>
  <c r="P88" i="11" s="1"/>
  <c r="AK88" i="18" s="1"/>
  <c r="BB88" i="18" s="1"/>
  <c r="AV19" i="18"/>
  <c r="O19" i="11" s="1"/>
  <c r="P19" i="11" s="1"/>
  <c r="AK19" i="18" s="1"/>
  <c r="BB19" i="18" s="1"/>
  <c r="AV21" i="18"/>
  <c r="O21" i="11" s="1"/>
  <c r="P21" i="11" s="1"/>
  <c r="AK21" i="18" s="1"/>
  <c r="BB21" i="18" s="1"/>
  <c r="AV40" i="18"/>
  <c r="O40" i="11" s="1"/>
  <c r="P40" i="11" s="1"/>
  <c r="AK40" i="18" s="1"/>
  <c r="BB40" i="18" s="1"/>
  <c r="AV89" i="18"/>
  <c r="O89" i="11" s="1"/>
  <c r="P89" i="11" s="1"/>
  <c r="AK89" i="18" s="1"/>
  <c r="BB89" i="18" s="1"/>
  <c r="AV57" i="18"/>
  <c r="O57" i="11" s="1"/>
  <c r="P57" i="11" s="1"/>
  <c r="AK57" i="18" s="1"/>
  <c r="BB57" i="18" s="1"/>
  <c r="AV101" i="18"/>
  <c r="O101" i="11" s="1"/>
  <c r="P101" i="11" s="1"/>
  <c r="AK101" i="18" s="1"/>
  <c r="BB101" i="18" s="1"/>
  <c r="AV18" i="18"/>
  <c r="O18" i="11" s="1"/>
  <c r="P18" i="11" s="1"/>
  <c r="AK18" i="18" s="1"/>
  <c r="BB18" i="18" s="1"/>
  <c r="AV49" i="18"/>
  <c r="O49" i="11" s="1"/>
  <c r="P49" i="11" s="1"/>
  <c r="AK49" i="18" s="1"/>
  <c r="BB49" i="18" s="1"/>
  <c r="AV39" i="18"/>
  <c r="O39" i="11" s="1"/>
  <c r="P39" i="11" s="1"/>
  <c r="AK39" i="18" s="1"/>
  <c r="BB39" i="18" s="1"/>
  <c r="AV58" i="18"/>
  <c r="O58" i="11" s="1"/>
  <c r="P58" i="11" s="1"/>
  <c r="AK58" i="18" s="1"/>
  <c r="BB58" i="18" s="1"/>
  <c r="AV72" i="18"/>
  <c r="O72" i="11" s="1"/>
  <c r="P72" i="11" s="1"/>
  <c r="AK72" i="18" s="1"/>
  <c r="BB72" i="18" s="1"/>
  <c r="AV97" i="18"/>
  <c r="O97" i="11" s="1"/>
  <c r="P97" i="11" s="1"/>
  <c r="AK97" i="18" s="1"/>
  <c r="BB97" i="18" s="1"/>
  <c r="AV77" i="18"/>
  <c r="O77" i="11" s="1"/>
  <c r="P77" i="11" s="1"/>
  <c r="AK77" i="18" s="1"/>
  <c r="BB77" i="18" s="1"/>
  <c r="AV87" i="18"/>
  <c r="O87" i="11" s="1"/>
  <c r="P87" i="11" s="1"/>
  <c r="AK87" i="18" s="1"/>
  <c r="BB87" i="18" s="1"/>
  <c r="AV32" i="18"/>
  <c r="O32" i="11" s="1"/>
  <c r="P32" i="11" s="1"/>
  <c r="AK32" i="18" s="1"/>
  <c r="BB32" i="18" s="1"/>
  <c r="AV45" i="18"/>
  <c r="O45" i="11" s="1"/>
  <c r="P45" i="11" s="1"/>
  <c r="AK45" i="18" s="1"/>
  <c r="BB45" i="18" s="1"/>
  <c r="AV44" i="18"/>
  <c r="O44" i="11" s="1"/>
  <c r="P44" i="11" s="1"/>
  <c r="AK44" i="18" s="1"/>
  <c r="BB44" i="18" s="1"/>
  <c r="AV23" i="18"/>
  <c r="O23" i="11" s="1"/>
  <c r="P23" i="11" s="1"/>
  <c r="AK23" i="18" s="1"/>
  <c r="BB23" i="18" s="1"/>
  <c r="AV81" i="18"/>
  <c r="O81" i="11" s="1"/>
  <c r="P81" i="11" s="1"/>
  <c r="AK81" i="18" s="1"/>
  <c r="BB81" i="18" s="1"/>
  <c r="AV108" i="18"/>
  <c r="O108" i="11" s="1"/>
  <c r="P108" i="11" s="1"/>
  <c r="AK108" i="18" s="1"/>
  <c r="BB108" i="18" s="1"/>
  <c r="AV53" i="18"/>
  <c r="O53" i="11" s="1"/>
  <c r="P53" i="11" s="1"/>
  <c r="AK53" i="18" s="1"/>
  <c r="BB53" i="18" s="1"/>
  <c r="AV38" i="18"/>
  <c r="O38" i="11" s="1"/>
  <c r="P38" i="11" s="1"/>
  <c r="AK38" i="18" s="1"/>
  <c r="BB38" i="18" s="1"/>
  <c r="AV110" i="18"/>
  <c r="O110" i="11" s="1"/>
  <c r="P110" i="11" s="1"/>
  <c r="AK110" i="18" s="1"/>
  <c r="BB110" i="18" s="1"/>
  <c r="AV31" i="18"/>
  <c r="O31" i="11" s="1"/>
  <c r="P31" i="11" s="1"/>
  <c r="AK31" i="18" s="1"/>
  <c r="BB31" i="18" s="1"/>
  <c r="AV103" i="18"/>
  <c r="O103" i="11" s="1"/>
  <c r="P103" i="11" s="1"/>
  <c r="AK103" i="18" s="1"/>
  <c r="BB103" i="18" s="1"/>
  <c r="AV105" i="18"/>
  <c r="O105" i="11" s="1"/>
  <c r="P105" i="11" s="1"/>
  <c r="AK105" i="18" s="1"/>
  <c r="BB105" i="18" s="1"/>
  <c r="AV90" i="18"/>
  <c r="O90" i="11" s="1"/>
  <c r="P90" i="11" s="1"/>
  <c r="AK90" i="18" s="1"/>
  <c r="BB90" i="18" s="1"/>
  <c r="AV12" i="18"/>
  <c r="O12" i="11" s="1"/>
  <c r="P12" i="11" s="1"/>
  <c r="AK12" i="18" s="1"/>
  <c r="BB12" i="18" s="1"/>
  <c r="AV54" i="18"/>
  <c r="O54" i="11" s="1"/>
  <c r="P54" i="11" s="1"/>
  <c r="AK54" i="18" s="1"/>
  <c r="BB54" i="18" s="1"/>
  <c r="AV86" i="18"/>
  <c r="O86" i="11" s="1"/>
  <c r="P86" i="11" s="1"/>
  <c r="AK86" i="18" s="1"/>
  <c r="BB86" i="18" s="1"/>
  <c r="AV7" i="18"/>
  <c r="O7" i="11" s="1"/>
  <c r="P7" i="11" s="1"/>
  <c r="AK7" i="18" s="1"/>
  <c r="BB7" i="18" s="1"/>
  <c r="AV26" i="18"/>
  <c r="O26" i="11" s="1"/>
  <c r="P26" i="11" s="1"/>
  <c r="AK26" i="18" s="1"/>
  <c r="BB26" i="18" s="1"/>
  <c r="AV28" i="18"/>
  <c r="O28" i="11" s="1"/>
  <c r="P28" i="11" s="1"/>
  <c r="AK28" i="18" s="1"/>
  <c r="BB28" i="18" s="1"/>
  <c r="AV65" i="18"/>
  <c r="O65" i="11" s="1"/>
  <c r="P65" i="11" s="1"/>
  <c r="AK65" i="18" s="1"/>
  <c r="BB65" i="18" s="1"/>
  <c r="AV14" i="18"/>
  <c r="O14" i="11" s="1"/>
  <c r="P14" i="11" s="1"/>
  <c r="AK14" i="18" s="1"/>
  <c r="BB14" i="18" s="1"/>
  <c r="AV79" i="18"/>
  <c r="O79" i="11" s="1"/>
  <c r="P79" i="11" s="1"/>
  <c r="AK79" i="18" s="1"/>
  <c r="BB79" i="18" s="1"/>
  <c r="AV36" i="18"/>
  <c r="O36" i="11" s="1"/>
  <c r="P36" i="11" s="1"/>
  <c r="AK36" i="18" s="1"/>
  <c r="BB36" i="18" s="1"/>
  <c r="AV33" i="18"/>
  <c r="O33" i="11" s="1"/>
  <c r="P33" i="11" s="1"/>
  <c r="AK33" i="18" s="1"/>
  <c r="BB33" i="18" s="1"/>
  <c r="AV113" i="18"/>
  <c r="O113" i="11" s="1"/>
  <c r="P113" i="11" s="1"/>
  <c r="AK113" i="18" s="1"/>
  <c r="BB113" i="18" s="1"/>
  <c r="AV70" i="18"/>
  <c r="O70" i="11" s="1"/>
  <c r="P70" i="11" s="1"/>
  <c r="AK70" i="18" s="1"/>
  <c r="BB70" i="18" s="1"/>
  <c r="AV95" i="18"/>
  <c r="O95" i="11" s="1"/>
  <c r="P95" i="11" s="1"/>
  <c r="AK95" i="18" s="1"/>
  <c r="BB95" i="18" s="1"/>
  <c r="H114" i="8"/>
  <c r="H115" i="8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2" i="13"/>
  <c r="C115" i="12" l="1"/>
  <c r="C114" i="12"/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2" i="4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2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2" i="11"/>
  <c r="J108" i="8"/>
  <c r="J107" i="8"/>
  <c r="J60" i="8"/>
  <c r="J100" i="8"/>
  <c r="J63" i="8"/>
  <c r="J43" i="8"/>
  <c r="J52" i="8"/>
  <c r="J86" i="8"/>
  <c r="J94" i="8"/>
  <c r="J27" i="8"/>
  <c r="J91" i="8"/>
  <c r="J75" i="8"/>
  <c r="J44" i="8"/>
  <c r="J39" i="8"/>
  <c r="J57" i="8"/>
  <c r="J33" i="8"/>
  <c r="J97" i="8"/>
  <c r="J87" i="8"/>
  <c r="J85" i="8"/>
  <c r="J20" i="8"/>
  <c r="J79" i="8"/>
  <c r="J36" i="8"/>
  <c r="J42" i="8"/>
  <c r="J17" i="8"/>
  <c r="J26" i="8"/>
  <c r="J67" i="8"/>
  <c r="J48" i="8"/>
  <c r="J13" i="8"/>
  <c r="J29" i="8"/>
  <c r="J40" i="8"/>
  <c r="J8" i="8"/>
  <c r="J14" i="8"/>
  <c r="J3" i="8"/>
  <c r="J37" i="8"/>
  <c r="J23" i="8"/>
  <c r="J56" i="8"/>
  <c r="J10" i="8"/>
  <c r="J38" i="8"/>
  <c r="J18" i="8"/>
  <c r="J55" i="8"/>
  <c r="J41" i="8"/>
  <c r="J54" i="8"/>
  <c r="J74" i="8"/>
  <c r="J46" i="8"/>
  <c r="J71" i="8"/>
  <c r="J96" i="8"/>
  <c r="J15" i="8"/>
  <c r="J66" i="8"/>
  <c r="J34" i="8"/>
  <c r="J95" i="8"/>
  <c r="J69" i="8"/>
  <c r="J83" i="8"/>
  <c r="J59" i="8"/>
  <c r="J113" i="8"/>
  <c r="J110" i="8"/>
  <c r="J68" i="8"/>
  <c r="J112" i="8"/>
  <c r="J111" i="8"/>
  <c r="J78" i="8"/>
  <c r="J9" i="8"/>
  <c r="J45" i="8"/>
  <c r="J61" i="8"/>
  <c r="J51" i="8"/>
  <c r="J93" i="8"/>
  <c r="J70" i="8"/>
  <c r="J99" i="8"/>
  <c r="J62" i="8"/>
  <c r="J77" i="8"/>
  <c r="J19" i="8"/>
  <c r="J82" i="8"/>
  <c r="J90" i="8"/>
  <c r="J105" i="8"/>
  <c r="J92" i="8"/>
  <c r="J22" i="8"/>
  <c r="J11" i="8"/>
  <c r="J7" i="8"/>
  <c r="J101" i="8"/>
  <c r="J5" i="8"/>
  <c r="J32" i="8"/>
  <c r="J89" i="8"/>
  <c r="J104" i="8"/>
  <c r="J64" i="8"/>
  <c r="J98" i="8"/>
  <c r="J76" i="8"/>
  <c r="J81" i="8"/>
  <c r="J84" i="8"/>
  <c r="J24" i="8"/>
  <c r="J21" i="8"/>
  <c r="J16" i="8"/>
  <c r="J65" i="8"/>
  <c r="J28" i="8"/>
  <c r="J12" i="8"/>
  <c r="J25" i="8"/>
  <c r="J30" i="8"/>
  <c r="J35" i="8"/>
  <c r="J6" i="8"/>
  <c r="J106" i="8"/>
  <c r="J103" i="8"/>
  <c r="J102" i="8"/>
  <c r="J50" i="8"/>
  <c r="J47" i="8"/>
  <c r="J4" i="8"/>
  <c r="J88" i="8"/>
  <c r="J80" i="8"/>
  <c r="J31" i="8"/>
  <c r="J58" i="8"/>
  <c r="J73" i="8"/>
  <c r="J49" i="8"/>
  <c r="J72" i="8"/>
  <c r="J53" i="8"/>
  <c r="J2" i="8"/>
  <c r="J109" i="8"/>
  <c r="G108" i="8"/>
  <c r="G107" i="8"/>
  <c r="G60" i="8"/>
  <c r="G100" i="8"/>
  <c r="G63" i="8"/>
  <c r="G43" i="8"/>
  <c r="G52" i="8"/>
  <c r="G86" i="8"/>
  <c r="G94" i="8"/>
  <c r="G27" i="8"/>
  <c r="G91" i="8"/>
  <c r="G75" i="8"/>
  <c r="G44" i="8"/>
  <c r="G39" i="8"/>
  <c r="G57" i="8"/>
  <c r="G33" i="8"/>
  <c r="G97" i="8"/>
  <c r="G87" i="8"/>
  <c r="G85" i="8"/>
  <c r="G20" i="8"/>
  <c r="G79" i="8"/>
  <c r="G36" i="8"/>
  <c r="G42" i="8"/>
  <c r="G17" i="8"/>
  <c r="G26" i="8"/>
  <c r="G67" i="8"/>
  <c r="G48" i="8"/>
  <c r="G13" i="8"/>
  <c r="G29" i="8"/>
  <c r="G40" i="8"/>
  <c r="G8" i="8"/>
  <c r="G14" i="8"/>
  <c r="G3" i="8"/>
  <c r="G37" i="8"/>
  <c r="G23" i="8"/>
  <c r="G56" i="8"/>
  <c r="G10" i="8"/>
  <c r="G38" i="8"/>
  <c r="G18" i="8"/>
  <c r="G55" i="8"/>
  <c r="G41" i="8"/>
  <c r="G54" i="8"/>
  <c r="G74" i="8"/>
  <c r="G46" i="8"/>
  <c r="G71" i="8"/>
  <c r="G96" i="8"/>
  <c r="G15" i="8"/>
  <c r="G66" i="8"/>
  <c r="G34" i="8"/>
  <c r="G95" i="8"/>
  <c r="G69" i="8"/>
  <c r="G83" i="8"/>
  <c r="G59" i="8"/>
  <c r="G113" i="8"/>
  <c r="G110" i="8"/>
  <c r="G68" i="8"/>
  <c r="G112" i="8"/>
  <c r="G111" i="8"/>
  <c r="G78" i="8"/>
  <c r="G9" i="8"/>
  <c r="G45" i="8"/>
  <c r="G61" i="8"/>
  <c r="G51" i="8"/>
  <c r="G93" i="8"/>
  <c r="G70" i="8"/>
  <c r="G99" i="8"/>
  <c r="G62" i="8"/>
  <c r="G77" i="8"/>
  <c r="G19" i="8"/>
  <c r="G82" i="8"/>
  <c r="G90" i="8"/>
  <c r="G105" i="8"/>
  <c r="G92" i="8"/>
  <c r="G22" i="8"/>
  <c r="G11" i="8"/>
  <c r="G7" i="8"/>
  <c r="G101" i="8"/>
  <c r="G5" i="8"/>
  <c r="G32" i="8"/>
  <c r="G89" i="8"/>
  <c r="G104" i="8"/>
  <c r="G64" i="8"/>
  <c r="G98" i="8"/>
  <c r="G76" i="8"/>
  <c r="G81" i="8"/>
  <c r="G84" i="8"/>
  <c r="G24" i="8"/>
  <c r="G21" i="8"/>
  <c r="G16" i="8"/>
  <c r="G65" i="8"/>
  <c r="G28" i="8"/>
  <c r="G12" i="8"/>
  <c r="G25" i="8"/>
  <c r="G30" i="8"/>
  <c r="G35" i="8"/>
  <c r="G6" i="8"/>
  <c r="G106" i="8"/>
  <c r="G103" i="8"/>
  <c r="G102" i="8"/>
  <c r="G50" i="8"/>
  <c r="G47" i="8"/>
  <c r="G4" i="8"/>
  <c r="G88" i="8"/>
  <c r="G80" i="8"/>
  <c r="G31" i="8"/>
  <c r="G58" i="8"/>
  <c r="G73" i="8"/>
  <c r="G49" i="8"/>
  <c r="G72" i="8"/>
  <c r="G53" i="8"/>
  <c r="G2" i="8"/>
  <c r="G109" i="8"/>
  <c r="E108" i="8"/>
  <c r="E107" i="8"/>
  <c r="E60" i="8"/>
  <c r="E100" i="8"/>
  <c r="E63" i="8"/>
  <c r="E43" i="8"/>
  <c r="E52" i="8"/>
  <c r="E86" i="8"/>
  <c r="E94" i="8"/>
  <c r="E27" i="8"/>
  <c r="E91" i="8"/>
  <c r="E75" i="8"/>
  <c r="E44" i="8"/>
  <c r="E39" i="8"/>
  <c r="E57" i="8"/>
  <c r="E33" i="8"/>
  <c r="E97" i="8"/>
  <c r="E87" i="8"/>
  <c r="E85" i="8"/>
  <c r="E20" i="8"/>
  <c r="E79" i="8"/>
  <c r="E36" i="8"/>
  <c r="E42" i="8"/>
  <c r="E17" i="8"/>
  <c r="E26" i="8"/>
  <c r="E67" i="8"/>
  <c r="E48" i="8"/>
  <c r="E13" i="8"/>
  <c r="E29" i="8"/>
  <c r="E40" i="8"/>
  <c r="E8" i="8"/>
  <c r="E14" i="8"/>
  <c r="E3" i="8"/>
  <c r="E37" i="8"/>
  <c r="E23" i="8"/>
  <c r="E56" i="8"/>
  <c r="E10" i="8"/>
  <c r="E38" i="8"/>
  <c r="E18" i="8"/>
  <c r="E55" i="8"/>
  <c r="E41" i="8"/>
  <c r="E54" i="8"/>
  <c r="E74" i="8"/>
  <c r="E46" i="8"/>
  <c r="E71" i="8"/>
  <c r="E96" i="8"/>
  <c r="E15" i="8"/>
  <c r="E66" i="8"/>
  <c r="E34" i="8"/>
  <c r="E95" i="8"/>
  <c r="E69" i="8"/>
  <c r="E83" i="8"/>
  <c r="E59" i="8"/>
  <c r="E113" i="8"/>
  <c r="E110" i="8"/>
  <c r="E68" i="8"/>
  <c r="E112" i="8"/>
  <c r="E111" i="8"/>
  <c r="E78" i="8"/>
  <c r="E9" i="8"/>
  <c r="E45" i="8"/>
  <c r="E61" i="8"/>
  <c r="E51" i="8"/>
  <c r="E93" i="8"/>
  <c r="E70" i="8"/>
  <c r="E99" i="8"/>
  <c r="E62" i="8"/>
  <c r="E77" i="8"/>
  <c r="E19" i="8"/>
  <c r="E82" i="8"/>
  <c r="E90" i="8"/>
  <c r="E105" i="8"/>
  <c r="E92" i="8"/>
  <c r="E22" i="8"/>
  <c r="E11" i="8"/>
  <c r="E7" i="8"/>
  <c r="E101" i="8"/>
  <c r="E5" i="8"/>
  <c r="E32" i="8"/>
  <c r="E89" i="8"/>
  <c r="E104" i="8"/>
  <c r="E64" i="8"/>
  <c r="E98" i="8"/>
  <c r="E76" i="8"/>
  <c r="E81" i="8"/>
  <c r="E84" i="8"/>
  <c r="E24" i="8"/>
  <c r="E21" i="8"/>
  <c r="E16" i="8"/>
  <c r="E65" i="8"/>
  <c r="E28" i="8"/>
  <c r="E12" i="8"/>
  <c r="E25" i="8"/>
  <c r="E30" i="8"/>
  <c r="E35" i="8"/>
  <c r="E6" i="8"/>
  <c r="E106" i="8"/>
  <c r="E103" i="8"/>
  <c r="E102" i="8"/>
  <c r="E50" i="8"/>
  <c r="E47" i="8"/>
  <c r="E4" i="8"/>
  <c r="E88" i="8"/>
  <c r="E80" i="8"/>
  <c r="E31" i="8"/>
  <c r="E58" i="8"/>
  <c r="E73" i="8"/>
  <c r="E49" i="8"/>
  <c r="E72" i="8"/>
  <c r="E53" i="8"/>
  <c r="E2" i="8"/>
  <c r="E109" i="8"/>
  <c r="J96" i="4"/>
  <c r="J97" i="4"/>
  <c r="J98" i="4"/>
  <c r="J99" i="4"/>
  <c r="J100" i="4"/>
  <c r="K100" i="4" s="1"/>
  <c r="J101" i="4"/>
  <c r="J102" i="4"/>
  <c r="J103" i="4"/>
  <c r="J104" i="4"/>
  <c r="J105" i="4"/>
  <c r="J106" i="4"/>
  <c r="J107" i="4"/>
  <c r="J108" i="4"/>
  <c r="K108" i="4" s="1"/>
  <c r="J109" i="4"/>
  <c r="J110" i="4"/>
  <c r="J111" i="4"/>
  <c r="J112" i="4"/>
  <c r="J113" i="4"/>
  <c r="J85" i="4"/>
  <c r="J86" i="4"/>
  <c r="K86" i="4" s="1"/>
  <c r="J87" i="4"/>
  <c r="K87" i="4" s="1"/>
  <c r="J88" i="4"/>
  <c r="J89" i="4"/>
  <c r="J90" i="4"/>
  <c r="K90" i="4" s="1"/>
  <c r="J91" i="4"/>
  <c r="K91" i="4" s="1"/>
  <c r="J92" i="4"/>
  <c r="K92" i="4" s="1"/>
  <c r="J93" i="4"/>
  <c r="J94" i="4"/>
  <c r="J95" i="4"/>
  <c r="K95" i="4" s="1"/>
  <c r="J3" i="4"/>
  <c r="J4" i="4"/>
  <c r="J5" i="4"/>
  <c r="J6" i="4"/>
  <c r="J7" i="4"/>
  <c r="J8" i="4"/>
  <c r="J9" i="4"/>
  <c r="J10" i="4"/>
  <c r="J11" i="4"/>
  <c r="J12" i="4"/>
  <c r="J13" i="4"/>
  <c r="J14" i="4"/>
  <c r="J15" i="4"/>
  <c r="K15" i="4" s="1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2" i="4"/>
  <c r="K2" i="4" s="1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2" i="4"/>
  <c r="L114" i="5"/>
  <c r="K114" i="5"/>
  <c r="AB113" i="5"/>
  <c r="AA113" i="5"/>
  <c r="Z113" i="5"/>
  <c r="Y113" i="5"/>
  <c r="X113" i="5"/>
  <c r="W113" i="5"/>
  <c r="V113" i="5"/>
  <c r="U113" i="5"/>
  <c r="T113" i="5"/>
  <c r="S113" i="5"/>
  <c r="AB112" i="5"/>
  <c r="AA112" i="5"/>
  <c r="Z112" i="5"/>
  <c r="Y112" i="5"/>
  <c r="X112" i="5"/>
  <c r="W112" i="5"/>
  <c r="V112" i="5"/>
  <c r="U112" i="5"/>
  <c r="T112" i="5"/>
  <c r="S112" i="5"/>
  <c r="AB111" i="5"/>
  <c r="AA111" i="5"/>
  <c r="Z111" i="5"/>
  <c r="Y111" i="5"/>
  <c r="X111" i="5"/>
  <c r="W111" i="5"/>
  <c r="V111" i="5"/>
  <c r="U111" i="5"/>
  <c r="T111" i="5"/>
  <c r="S111" i="5"/>
  <c r="AB110" i="5"/>
  <c r="AA110" i="5"/>
  <c r="Z110" i="5"/>
  <c r="Y110" i="5"/>
  <c r="X110" i="5"/>
  <c r="W110" i="5"/>
  <c r="V110" i="5"/>
  <c r="U110" i="5"/>
  <c r="T110" i="5"/>
  <c r="S110" i="5"/>
  <c r="AB109" i="5"/>
  <c r="AA109" i="5"/>
  <c r="Z109" i="5"/>
  <c r="Y109" i="5"/>
  <c r="X109" i="5"/>
  <c r="W109" i="5"/>
  <c r="V109" i="5"/>
  <c r="U109" i="5"/>
  <c r="T109" i="5"/>
  <c r="S109" i="5"/>
  <c r="AB108" i="5"/>
  <c r="AA108" i="5"/>
  <c r="Z108" i="5"/>
  <c r="Y108" i="5"/>
  <c r="X108" i="5"/>
  <c r="W108" i="5"/>
  <c r="V108" i="5"/>
  <c r="U108" i="5"/>
  <c r="T108" i="5"/>
  <c r="S108" i="5"/>
  <c r="AB107" i="5"/>
  <c r="AA107" i="5"/>
  <c r="Z107" i="5"/>
  <c r="Y107" i="5"/>
  <c r="X107" i="5"/>
  <c r="W107" i="5"/>
  <c r="V107" i="5"/>
  <c r="U107" i="5"/>
  <c r="T107" i="5"/>
  <c r="S107" i="5"/>
  <c r="AB106" i="5"/>
  <c r="AA106" i="5"/>
  <c r="Z106" i="5"/>
  <c r="Y106" i="5"/>
  <c r="X106" i="5"/>
  <c r="W106" i="5"/>
  <c r="V106" i="5"/>
  <c r="U106" i="5"/>
  <c r="T106" i="5"/>
  <c r="S106" i="5"/>
  <c r="AB105" i="5"/>
  <c r="AA105" i="5"/>
  <c r="Z105" i="5"/>
  <c r="Y105" i="5"/>
  <c r="X105" i="5"/>
  <c r="W105" i="5"/>
  <c r="V105" i="5"/>
  <c r="U105" i="5"/>
  <c r="T105" i="5"/>
  <c r="S105" i="5"/>
  <c r="AB104" i="5"/>
  <c r="AA104" i="5"/>
  <c r="Z104" i="5"/>
  <c r="Y104" i="5"/>
  <c r="X104" i="5"/>
  <c r="W104" i="5"/>
  <c r="V104" i="5"/>
  <c r="U104" i="5"/>
  <c r="T104" i="5"/>
  <c r="S104" i="5"/>
  <c r="AB103" i="5"/>
  <c r="AA103" i="5"/>
  <c r="Z103" i="5"/>
  <c r="Y103" i="5"/>
  <c r="X103" i="5"/>
  <c r="W103" i="5"/>
  <c r="V103" i="5"/>
  <c r="U103" i="5"/>
  <c r="T103" i="5"/>
  <c r="S103" i="5"/>
  <c r="AB102" i="5"/>
  <c r="AA102" i="5"/>
  <c r="Z102" i="5"/>
  <c r="Y102" i="5"/>
  <c r="X102" i="5"/>
  <c r="W102" i="5"/>
  <c r="V102" i="5"/>
  <c r="U102" i="5"/>
  <c r="T102" i="5"/>
  <c r="S102" i="5"/>
  <c r="AB101" i="5"/>
  <c r="AA101" i="5"/>
  <c r="Z101" i="5"/>
  <c r="Y101" i="5"/>
  <c r="X101" i="5"/>
  <c r="W101" i="5"/>
  <c r="V101" i="5"/>
  <c r="U101" i="5"/>
  <c r="T101" i="5"/>
  <c r="S101" i="5"/>
  <c r="AB100" i="5"/>
  <c r="AA100" i="5"/>
  <c r="Z100" i="5"/>
  <c r="Y100" i="5"/>
  <c r="X100" i="5"/>
  <c r="W100" i="5"/>
  <c r="V100" i="5"/>
  <c r="U100" i="5"/>
  <c r="T100" i="5"/>
  <c r="S100" i="5"/>
  <c r="AB99" i="5"/>
  <c r="AA99" i="5"/>
  <c r="Z99" i="5"/>
  <c r="Y99" i="5"/>
  <c r="X99" i="5"/>
  <c r="W99" i="5"/>
  <c r="V99" i="5"/>
  <c r="U99" i="5"/>
  <c r="T99" i="5"/>
  <c r="S99" i="5"/>
  <c r="AB98" i="5"/>
  <c r="AA98" i="5"/>
  <c r="Z98" i="5"/>
  <c r="Y98" i="5"/>
  <c r="X98" i="5"/>
  <c r="W98" i="5"/>
  <c r="V98" i="5"/>
  <c r="U98" i="5"/>
  <c r="T98" i="5"/>
  <c r="S98" i="5"/>
  <c r="AB97" i="5"/>
  <c r="AA97" i="5"/>
  <c r="Z97" i="5"/>
  <c r="Y97" i="5"/>
  <c r="X97" i="5"/>
  <c r="W97" i="5"/>
  <c r="V97" i="5"/>
  <c r="U97" i="5"/>
  <c r="T97" i="5"/>
  <c r="S97" i="5"/>
  <c r="AB96" i="5"/>
  <c r="AA96" i="5"/>
  <c r="Z96" i="5"/>
  <c r="Y96" i="5"/>
  <c r="X96" i="5"/>
  <c r="W96" i="5"/>
  <c r="V96" i="5"/>
  <c r="U96" i="5"/>
  <c r="T96" i="5"/>
  <c r="S96" i="5"/>
  <c r="AB95" i="5"/>
  <c r="AA95" i="5"/>
  <c r="Z95" i="5"/>
  <c r="Y95" i="5"/>
  <c r="X95" i="5"/>
  <c r="W95" i="5"/>
  <c r="V95" i="5"/>
  <c r="U95" i="5"/>
  <c r="AC95" i="5" s="1"/>
  <c r="AD95" i="5" s="1"/>
  <c r="T95" i="5"/>
  <c r="S95" i="5"/>
  <c r="AB94" i="5"/>
  <c r="AA94" i="5"/>
  <c r="Z94" i="5"/>
  <c r="Y94" i="5"/>
  <c r="X94" i="5"/>
  <c r="W94" i="5"/>
  <c r="V94" i="5"/>
  <c r="U94" i="5"/>
  <c r="T94" i="5"/>
  <c r="S94" i="5"/>
  <c r="AB93" i="5"/>
  <c r="AA93" i="5"/>
  <c r="Z93" i="5"/>
  <c r="Y93" i="5"/>
  <c r="X93" i="5"/>
  <c r="W93" i="5"/>
  <c r="V93" i="5"/>
  <c r="U93" i="5"/>
  <c r="T93" i="5"/>
  <c r="S93" i="5"/>
  <c r="AB92" i="5"/>
  <c r="AA92" i="5"/>
  <c r="Z92" i="5"/>
  <c r="Y92" i="5"/>
  <c r="X92" i="5"/>
  <c r="W92" i="5"/>
  <c r="V92" i="5"/>
  <c r="U92" i="5"/>
  <c r="T92" i="5"/>
  <c r="S92" i="5"/>
  <c r="AC92" i="5" s="1"/>
  <c r="AD92" i="5" s="1"/>
  <c r="AB91" i="5"/>
  <c r="AA91" i="5"/>
  <c r="Z91" i="5"/>
  <c r="Y91" i="5"/>
  <c r="X91" i="5"/>
  <c r="W91" i="5"/>
  <c r="V91" i="5"/>
  <c r="U91" i="5"/>
  <c r="AC91" i="5" s="1"/>
  <c r="AD91" i="5" s="1"/>
  <c r="T91" i="5"/>
  <c r="S91" i="5"/>
  <c r="AB90" i="5"/>
  <c r="AA90" i="5"/>
  <c r="Z90" i="5"/>
  <c r="Y90" i="5"/>
  <c r="X90" i="5"/>
  <c r="W90" i="5"/>
  <c r="V90" i="5"/>
  <c r="U90" i="5"/>
  <c r="T90" i="5"/>
  <c r="S90" i="5"/>
  <c r="AB89" i="5"/>
  <c r="AA89" i="5"/>
  <c r="Z89" i="5"/>
  <c r="Y89" i="5"/>
  <c r="X89" i="5"/>
  <c r="W89" i="5"/>
  <c r="V89" i="5"/>
  <c r="U89" i="5"/>
  <c r="T89" i="5"/>
  <c r="S89" i="5"/>
  <c r="AB88" i="5"/>
  <c r="AA88" i="5"/>
  <c r="Z88" i="5"/>
  <c r="Y88" i="5"/>
  <c r="X88" i="5"/>
  <c r="W88" i="5"/>
  <c r="V88" i="5"/>
  <c r="U88" i="5"/>
  <c r="T88" i="5"/>
  <c r="S88" i="5"/>
  <c r="AC88" i="5" s="1"/>
  <c r="AD88" i="5" s="1"/>
  <c r="AB87" i="5"/>
  <c r="AA87" i="5"/>
  <c r="Z87" i="5"/>
  <c r="Y87" i="5"/>
  <c r="X87" i="5"/>
  <c r="W87" i="5"/>
  <c r="V87" i="5"/>
  <c r="U87" i="5"/>
  <c r="AC87" i="5" s="1"/>
  <c r="AD87" i="5" s="1"/>
  <c r="T87" i="5"/>
  <c r="S87" i="5"/>
  <c r="AB86" i="5"/>
  <c r="AA86" i="5"/>
  <c r="Z86" i="5"/>
  <c r="Y86" i="5"/>
  <c r="X86" i="5"/>
  <c r="W86" i="5"/>
  <c r="V86" i="5"/>
  <c r="U86" i="5"/>
  <c r="T86" i="5"/>
  <c r="S86" i="5"/>
  <c r="AB85" i="5"/>
  <c r="AA85" i="5"/>
  <c r="Z85" i="5"/>
  <c r="Y85" i="5"/>
  <c r="X85" i="5"/>
  <c r="W85" i="5"/>
  <c r="V85" i="5"/>
  <c r="U85" i="5"/>
  <c r="T85" i="5"/>
  <c r="S85" i="5"/>
  <c r="AB84" i="5"/>
  <c r="AA84" i="5"/>
  <c r="Z84" i="5"/>
  <c r="Y84" i="5"/>
  <c r="X84" i="5"/>
  <c r="W84" i="5"/>
  <c r="V84" i="5"/>
  <c r="U84" i="5"/>
  <c r="T84" i="5"/>
  <c r="S84" i="5"/>
  <c r="AC84" i="5" s="1"/>
  <c r="AD84" i="5" s="1"/>
  <c r="AB83" i="5"/>
  <c r="AA83" i="5"/>
  <c r="Z83" i="5"/>
  <c r="Y83" i="5"/>
  <c r="X83" i="5"/>
  <c r="W83" i="5"/>
  <c r="V83" i="5"/>
  <c r="U83" i="5"/>
  <c r="AC83" i="5" s="1"/>
  <c r="AD83" i="5" s="1"/>
  <c r="T83" i="5"/>
  <c r="S83" i="5"/>
  <c r="AB82" i="5"/>
  <c r="AA82" i="5"/>
  <c r="Z82" i="5"/>
  <c r="Y82" i="5"/>
  <c r="X82" i="5"/>
  <c r="W82" i="5"/>
  <c r="V82" i="5"/>
  <c r="U82" i="5"/>
  <c r="T82" i="5"/>
  <c r="S82" i="5"/>
  <c r="AB81" i="5"/>
  <c r="AA81" i="5"/>
  <c r="Z81" i="5"/>
  <c r="Y81" i="5"/>
  <c r="X81" i="5"/>
  <c r="W81" i="5"/>
  <c r="V81" i="5"/>
  <c r="U81" i="5"/>
  <c r="T81" i="5"/>
  <c r="S81" i="5"/>
  <c r="AC81" i="5" s="1"/>
  <c r="AD81" i="5" s="1"/>
  <c r="AB80" i="5"/>
  <c r="AA80" i="5"/>
  <c r="Z80" i="5"/>
  <c r="Y80" i="5"/>
  <c r="X80" i="5"/>
  <c r="W80" i="5"/>
  <c r="V80" i="5"/>
  <c r="U80" i="5"/>
  <c r="T80" i="5"/>
  <c r="S80" i="5"/>
  <c r="AB79" i="5"/>
  <c r="AA79" i="5"/>
  <c r="Z79" i="5"/>
  <c r="Y79" i="5"/>
  <c r="X79" i="5"/>
  <c r="W79" i="5"/>
  <c r="V79" i="5"/>
  <c r="U79" i="5"/>
  <c r="T79" i="5"/>
  <c r="S79" i="5"/>
  <c r="AB78" i="5"/>
  <c r="AA78" i="5"/>
  <c r="Z78" i="5"/>
  <c r="Y78" i="5"/>
  <c r="X78" i="5"/>
  <c r="W78" i="5"/>
  <c r="V78" i="5"/>
  <c r="U78" i="5"/>
  <c r="T78" i="5"/>
  <c r="S78" i="5"/>
  <c r="AB77" i="5"/>
  <c r="AA77" i="5"/>
  <c r="Z77" i="5"/>
  <c r="Y77" i="5"/>
  <c r="X77" i="5"/>
  <c r="W77" i="5"/>
  <c r="V77" i="5"/>
  <c r="U77" i="5"/>
  <c r="T77" i="5"/>
  <c r="S77" i="5"/>
  <c r="AB76" i="5"/>
  <c r="AA76" i="5"/>
  <c r="Z76" i="5"/>
  <c r="Y76" i="5"/>
  <c r="X76" i="5"/>
  <c r="W76" i="5"/>
  <c r="V76" i="5"/>
  <c r="U76" i="5"/>
  <c r="T76" i="5"/>
  <c r="S76" i="5"/>
  <c r="AB75" i="5"/>
  <c r="AA75" i="5"/>
  <c r="Z75" i="5"/>
  <c r="Y75" i="5"/>
  <c r="X75" i="5"/>
  <c r="W75" i="5"/>
  <c r="V75" i="5"/>
  <c r="U75" i="5"/>
  <c r="T75" i="5"/>
  <c r="S75" i="5"/>
  <c r="AC75" i="5" s="1"/>
  <c r="AD75" i="5" s="1"/>
  <c r="AB74" i="5"/>
  <c r="AA74" i="5"/>
  <c r="Z74" i="5"/>
  <c r="Y74" i="5"/>
  <c r="X74" i="5"/>
  <c r="W74" i="5"/>
  <c r="V74" i="5"/>
  <c r="U74" i="5"/>
  <c r="T74" i="5"/>
  <c r="S74" i="5"/>
  <c r="AB73" i="5"/>
  <c r="AA73" i="5"/>
  <c r="Z73" i="5"/>
  <c r="Y73" i="5"/>
  <c r="X73" i="5"/>
  <c r="W73" i="5"/>
  <c r="V73" i="5"/>
  <c r="U73" i="5"/>
  <c r="T73" i="5"/>
  <c r="S73" i="5"/>
  <c r="AB72" i="5"/>
  <c r="AA72" i="5"/>
  <c r="Z72" i="5"/>
  <c r="Y72" i="5"/>
  <c r="X72" i="5"/>
  <c r="W72" i="5"/>
  <c r="V72" i="5"/>
  <c r="U72" i="5"/>
  <c r="T72" i="5"/>
  <c r="S72" i="5"/>
  <c r="AB71" i="5"/>
  <c r="AA71" i="5"/>
  <c r="Z71" i="5"/>
  <c r="Y71" i="5"/>
  <c r="X71" i="5"/>
  <c r="W71" i="5"/>
  <c r="V71" i="5"/>
  <c r="U71" i="5"/>
  <c r="T71" i="5"/>
  <c r="S71" i="5"/>
  <c r="AB70" i="5"/>
  <c r="AA70" i="5"/>
  <c r="Z70" i="5"/>
  <c r="Y70" i="5"/>
  <c r="X70" i="5"/>
  <c r="W70" i="5"/>
  <c r="V70" i="5"/>
  <c r="U70" i="5"/>
  <c r="T70" i="5"/>
  <c r="S70" i="5"/>
  <c r="AB69" i="5"/>
  <c r="AA69" i="5"/>
  <c r="Z69" i="5"/>
  <c r="Y69" i="5"/>
  <c r="X69" i="5"/>
  <c r="W69" i="5"/>
  <c r="V69" i="5"/>
  <c r="U69" i="5"/>
  <c r="T69" i="5"/>
  <c r="S69" i="5"/>
  <c r="AB68" i="5"/>
  <c r="AA68" i="5"/>
  <c r="Z68" i="5"/>
  <c r="Y68" i="5"/>
  <c r="X68" i="5"/>
  <c r="W68" i="5"/>
  <c r="V68" i="5"/>
  <c r="U68" i="5"/>
  <c r="T68" i="5"/>
  <c r="S68" i="5"/>
  <c r="AB67" i="5"/>
  <c r="AA67" i="5"/>
  <c r="Z67" i="5"/>
  <c r="Y67" i="5"/>
  <c r="X67" i="5"/>
  <c r="W67" i="5"/>
  <c r="V67" i="5"/>
  <c r="U67" i="5"/>
  <c r="T67" i="5"/>
  <c r="S67" i="5"/>
  <c r="AB66" i="5"/>
  <c r="AA66" i="5"/>
  <c r="Z66" i="5"/>
  <c r="Y66" i="5"/>
  <c r="X66" i="5"/>
  <c r="W66" i="5"/>
  <c r="V66" i="5"/>
  <c r="U66" i="5"/>
  <c r="T66" i="5"/>
  <c r="S66" i="5"/>
  <c r="AB65" i="5"/>
  <c r="AA65" i="5"/>
  <c r="Z65" i="5"/>
  <c r="Y65" i="5"/>
  <c r="X65" i="5"/>
  <c r="W65" i="5"/>
  <c r="V65" i="5"/>
  <c r="U65" i="5"/>
  <c r="T65" i="5"/>
  <c r="AC65" i="5" s="1"/>
  <c r="AD65" i="5" s="1"/>
  <c r="S65" i="5"/>
  <c r="AB64" i="5"/>
  <c r="AA64" i="5"/>
  <c r="Z64" i="5"/>
  <c r="Y64" i="5"/>
  <c r="X64" i="5"/>
  <c r="W64" i="5"/>
  <c r="V64" i="5"/>
  <c r="U64" i="5"/>
  <c r="T64" i="5"/>
  <c r="S64" i="5"/>
  <c r="AB63" i="5"/>
  <c r="AA63" i="5"/>
  <c r="Z63" i="5"/>
  <c r="Y63" i="5"/>
  <c r="X63" i="5"/>
  <c r="W63" i="5"/>
  <c r="V63" i="5"/>
  <c r="U63" i="5"/>
  <c r="T63" i="5"/>
  <c r="S63" i="5"/>
  <c r="AB62" i="5"/>
  <c r="AA62" i="5"/>
  <c r="Z62" i="5"/>
  <c r="Y62" i="5"/>
  <c r="X62" i="5"/>
  <c r="W62" i="5"/>
  <c r="V62" i="5"/>
  <c r="U62" i="5"/>
  <c r="T62" i="5"/>
  <c r="S62" i="5"/>
  <c r="AB61" i="5"/>
  <c r="AA61" i="5"/>
  <c r="Z61" i="5"/>
  <c r="Y61" i="5"/>
  <c r="X61" i="5"/>
  <c r="W61" i="5"/>
  <c r="V61" i="5"/>
  <c r="U61" i="5"/>
  <c r="T61" i="5"/>
  <c r="S61" i="5"/>
  <c r="AB60" i="5"/>
  <c r="AA60" i="5"/>
  <c r="Z60" i="5"/>
  <c r="Y60" i="5"/>
  <c r="X60" i="5"/>
  <c r="W60" i="5"/>
  <c r="V60" i="5"/>
  <c r="U60" i="5"/>
  <c r="T60" i="5"/>
  <c r="S60" i="5"/>
  <c r="AB59" i="5"/>
  <c r="AA59" i="5"/>
  <c r="Z59" i="5"/>
  <c r="Y59" i="5"/>
  <c r="X59" i="5"/>
  <c r="W59" i="5"/>
  <c r="V59" i="5"/>
  <c r="U59" i="5"/>
  <c r="T59" i="5"/>
  <c r="S59" i="5"/>
  <c r="AB58" i="5"/>
  <c r="AA58" i="5"/>
  <c r="Z58" i="5"/>
  <c r="Y58" i="5"/>
  <c r="X58" i="5"/>
  <c r="W58" i="5"/>
  <c r="V58" i="5"/>
  <c r="U58" i="5"/>
  <c r="T58" i="5"/>
  <c r="S58" i="5"/>
  <c r="AB57" i="5"/>
  <c r="AA57" i="5"/>
  <c r="Z57" i="5"/>
  <c r="Y57" i="5"/>
  <c r="X57" i="5"/>
  <c r="W57" i="5"/>
  <c r="V57" i="5"/>
  <c r="U57" i="5"/>
  <c r="AC57" i="5" s="1"/>
  <c r="AD57" i="5" s="1"/>
  <c r="T57" i="5"/>
  <c r="S57" i="5"/>
  <c r="AB56" i="5"/>
  <c r="AA56" i="5"/>
  <c r="Z56" i="5"/>
  <c r="Y56" i="5"/>
  <c r="X56" i="5"/>
  <c r="W56" i="5"/>
  <c r="V56" i="5"/>
  <c r="U56" i="5"/>
  <c r="T56" i="5"/>
  <c r="S56" i="5"/>
  <c r="AB55" i="5"/>
  <c r="AA55" i="5"/>
  <c r="Z55" i="5"/>
  <c r="Y55" i="5"/>
  <c r="X55" i="5"/>
  <c r="W55" i="5"/>
  <c r="V55" i="5"/>
  <c r="U55" i="5"/>
  <c r="T55" i="5"/>
  <c r="S55" i="5"/>
  <c r="AC55" i="5" s="1"/>
  <c r="AD55" i="5" s="1"/>
  <c r="AB54" i="5"/>
  <c r="AA54" i="5"/>
  <c r="Z54" i="5"/>
  <c r="Y54" i="5"/>
  <c r="X54" i="5"/>
  <c r="W54" i="5"/>
  <c r="V54" i="5"/>
  <c r="U54" i="5"/>
  <c r="T54" i="5"/>
  <c r="S54" i="5"/>
  <c r="AB53" i="5"/>
  <c r="AA53" i="5"/>
  <c r="Z53" i="5"/>
  <c r="Y53" i="5"/>
  <c r="X53" i="5"/>
  <c r="W53" i="5"/>
  <c r="V53" i="5"/>
  <c r="U53" i="5"/>
  <c r="T53" i="5"/>
  <c r="S53" i="5"/>
  <c r="AB52" i="5"/>
  <c r="AA52" i="5"/>
  <c r="Z52" i="5"/>
  <c r="Y52" i="5"/>
  <c r="X52" i="5"/>
  <c r="W52" i="5"/>
  <c r="V52" i="5"/>
  <c r="U52" i="5"/>
  <c r="T52" i="5"/>
  <c r="S52" i="5"/>
  <c r="AB51" i="5"/>
  <c r="AA51" i="5"/>
  <c r="Z51" i="5"/>
  <c r="Y51" i="5"/>
  <c r="X51" i="5"/>
  <c r="W51" i="5"/>
  <c r="V51" i="5"/>
  <c r="U51" i="5"/>
  <c r="T51" i="5"/>
  <c r="S51" i="5"/>
  <c r="AB50" i="5"/>
  <c r="AA50" i="5"/>
  <c r="Z50" i="5"/>
  <c r="Y50" i="5"/>
  <c r="X50" i="5"/>
  <c r="W50" i="5"/>
  <c r="V50" i="5"/>
  <c r="U50" i="5"/>
  <c r="T50" i="5"/>
  <c r="S50" i="5"/>
  <c r="AB49" i="5"/>
  <c r="AA49" i="5"/>
  <c r="Z49" i="5"/>
  <c r="Y49" i="5"/>
  <c r="X49" i="5"/>
  <c r="W49" i="5"/>
  <c r="V49" i="5"/>
  <c r="U49" i="5"/>
  <c r="T49" i="5"/>
  <c r="S49" i="5"/>
  <c r="AB48" i="5"/>
  <c r="AA48" i="5"/>
  <c r="Z48" i="5"/>
  <c r="Y48" i="5"/>
  <c r="X48" i="5"/>
  <c r="W48" i="5"/>
  <c r="V48" i="5"/>
  <c r="U48" i="5"/>
  <c r="T48" i="5"/>
  <c r="S48" i="5"/>
  <c r="AB47" i="5"/>
  <c r="AA47" i="5"/>
  <c r="Z47" i="5"/>
  <c r="Y47" i="5"/>
  <c r="X47" i="5"/>
  <c r="W47" i="5"/>
  <c r="V47" i="5"/>
  <c r="U47" i="5"/>
  <c r="T47" i="5"/>
  <c r="S47" i="5"/>
  <c r="AB46" i="5"/>
  <c r="AA46" i="5"/>
  <c r="Z46" i="5"/>
  <c r="Y46" i="5"/>
  <c r="X46" i="5"/>
  <c r="W46" i="5"/>
  <c r="V46" i="5"/>
  <c r="U46" i="5"/>
  <c r="T46" i="5"/>
  <c r="S46" i="5"/>
  <c r="AB45" i="5"/>
  <c r="AA45" i="5"/>
  <c r="Z45" i="5"/>
  <c r="Y45" i="5"/>
  <c r="X45" i="5"/>
  <c r="W45" i="5"/>
  <c r="V45" i="5"/>
  <c r="U45" i="5"/>
  <c r="T45" i="5"/>
  <c r="S45" i="5"/>
  <c r="AB44" i="5"/>
  <c r="AA44" i="5"/>
  <c r="Z44" i="5"/>
  <c r="Y44" i="5"/>
  <c r="X44" i="5"/>
  <c r="W44" i="5"/>
  <c r="V44" i="5"/>
  <c r="U44" i="5"/>
  <c r="T44" i="5"/>
  <c r="S44" i="5"/>
  <c r="AB43" i="5"/>
  <c r="AA43" i="5"/>
  <c r="Z43" i="5"/>
  <c r="Y43" i="5"/>
  <c r="X43" i="5"/>
  <c r="W43" i="5"/>
  <c r="V43" i="5"/>
  <c r="U43" i="5"/>
  <c r="T43" i="5"/>
  <c r="S43" i="5"/>
  <c r="AB42" i="5"/>
  <c r="AA42" i="5"/>
  <c r="Z42" i="5"/>
  <c r="Y42" i="5"/>
  <c r="X42" i="5"/>
  <c r="W42" i="5"/>
  <c r="V42" i="5"/>
  <c r="U42" i="5"/>
  <c r="T42" i="5"/>
  <c r="S42" i="5"/>
  <c r="AB41" i="5"/>
  <c r="AA41" i="5"/>
  <c r="Z41" i="5"/>
  <c r="Y41" i="5"/>
  <c r="X41" i="5"/>
  <c r="W41" i="5"/>
  <c r="V41" i="5"/>
  <c r="U41" i="5"/>
  <c r="T41" i="5"/>
  <c r="S41" i="5"/>
  <c r="AB40" i="5"/>
  <c r="AA40" i="5"/>
  <c r="Z40" i="5"/>
  <c r="Y40" i="5"/>
  <c r="X40" i="5"/>
  <c r="W40" i="5"/>
  <c r="V40" i="5"/>
  <c r="U40" i="5"/>
  <c r="T40" i="5"/>
  <c r="S40" i="5"/>
  <c r="AB39" i="5"/>
  <c r="AA39" i="5"/>
  <c r="Z39" i="5"/>
  <c r="Y39" i="5"/>
  <c r="X39" i="5"/>
  <c r="W39" i="5"/>
  <c r="V39" i="5"/>
  <c r="U39" i="5"/>
  <c r="T39" i="5"/>
  <c r="S39" i="5"/>
  <c r="AB38" i="5"/>
  <c r="AA38" i="5"/>
  <c r="Z38" i="5"/>
  <c r="Y38" i="5"/>
  <c r="X38" i="5"/>
  <c r="W38" i="5"/>
  <c r="V38" i="5"/>
  <c r="U38" i="5"/>
  <c r="T38" i="5"/>
  <c r="S38" i="5"/>
  <c r="AB37" i="5"/>
  <c r="AA37" i="5"/>
  <c r="Z37" i="5"/>
  <c r="Y37" i="5"/>
  <c r="X37" i="5"/>
  <c r="W37" i="5"/>
  <c r="V37" i="5"/>
  <c r="U37" i="5"/>
  <c r="T37" i="5"/>
  <c r="S37" i="5"/>
  <c r="AB36" i="5"/>
  <c r="AA36" i="5"/>
  <c r="Z36" i="5"/>
  <c r="Y36" i="5"/>
  <c r="X36" i="5"/>
  <c r="W36" i="5"/>
  <c r="V36" i="5"/>
  <c r="U36" i="5"/>
  <c r="T36" i="5"/>
  <c r="S36" i="5"/>
  <c r="AB35" i="5"/>
  <c r="AA35" i="5"/>
  <c r="Z35" i="5"/>
  <c r="Y35" i="5"/>
  <c r="X35" i="5"/>
  <c r="W35" i="5"/>
  <c r="V35" i="5"/>
  <c r="U35" i="5"/>
  <c r="T35" i="5"/>
  <c r="S35" i="5"/>
  <c r="AB34" i="5"/>
  <c r="AA34" i="5"/>
  <c r="Z34" i="5"/>
  <c r="Y34" i="5"/>
  <c r="X34" i="5"/>
  <c r="W34" i="5"/>
  <c r="V34" i="5"/>
  <c r="U34" i="5"/>
  <c r="T34" i="5"/>
  <c r="S34" i="5"/>
  <c r="AB33" i="5"/>
  <c r="AA33" i="5"/>
  <c r="Z33" i="5"/>
  <c r="Y33" i="5"/>
  <c r="X33" i="5"/>
  <c r="W33" i="5"/>
  <c r="V33" i="5"/>
  <c r="U33" i="5"/>
  <c r="T33" i="5"/>
  <c r="S33" i="5"/>
  <c r="AB32" i="5"/>
  <c r="AA32" i="5"/>
  <c r="Z32" i="5"/>
  <c r="Y32" i="5"/>
  <c r="X32" i="5"/>
  <c r="W32" i="5"/>
  <c r="V32" i="5"/>
  <c r="U32" i="5"/>
  <c r="T32" i="5"/>
  <c r="S32" i="5"/>
  <c r="AB31" i="5"/>
  <c r="AA31" i="5"/>
  <c r="Z31" i="5"/>
  <c r="Y31" i="5"/>
  <c r="X31" i="5"/>
  <c r="W31" i="5"/>
  <c r="V31" i="5"/>
  <c r="U31" i="5"/>
  <c r="T31" i="5"/>
  <c r="S31" i="5"/>
  <c r="AB30" i="5"/>
  <c r="AA30" i="5"/>
  <c r="Z30" i="5"/>
  <c r="Y30" i="5"/>
  <c r="X30" i="5"/>
  <c r="W30" i="5"/>
  <c r="V30" i="5"/>
  <c r="U30" i="5"/>
  <c r="T30" i="5"/>
  <c r="S30" i="5"/>
  <c r="AB29" i="5"/>
  <c r="AA29" i="5"/>
  <c r="Z29" i="5"/>
  <c r="Y29" i="5"/>
  <c r="X29" i="5"/>
  <c r="W29" i="5"/>
  <c r="V29" i="5"/>
  <c r="U29" i="5"/>
  <c r="T29" i="5"/>
  <c r="S29" i="5"/>
  <c r="AC29" i="5" s="1"/>
  <c r="AD29" i="5" s="1"/>
  <c r="AB28" i="5"/>
  <c r="AA28" i="5"/>
  <c r="Z28" i="5"/>
  <c r="Y28" i="5"/>
  <c r="X28" i="5"/>
  <c r="W28" i="5"/>
  <c r="V28" i="5"/>
  <c r="U28" i="5"/>
  <c r="T28" i="5"/>
  <c r="S28" i="5"/>
  <c r="AB27" i="5"/>
  <c r="AA27" i="5"/>
  <c r="Z27" i="5"/>
  <c r="Y27" i="5"/>
  <c r="X27" i="5"/>
  <c r="W27" i="5"/>
  <c r="V27" i="5"/>
  <c r="U27" i="5"/>
  <c r="T27" i="5"/>
  <c r="AC27" i="5" s="1"/>
  <c r="AD27" i="5" s="1"/>
  <c r="S27" i="5"/>
  <c r="AB26" i="5"/>
  <c r="AA26" i="5"/>
  <c r="Z26" i="5"/>
  <c r="Y26" i="5"/>
  <c r="X26" i="5"/>
  <c r="W26" i="5"/>
  <c r="V26" i="5"/>
  <c r="U26" i="5"/>
  <c r="T26" i="5"/>
  <c r="S26" i="5"/>
  <c r="AB25" i="5"/>
  <c r="AA25" i="5"/>
  <c r="Z25" i="5"/>
  <c r="Y25" i="5"/>
  <c r="X25" i="5"/>
  <c r="W25" i="5"/>
  <c r="V25" i="5"/>
  <c r="U25" i="5"/>
  <c r="T25" i="5"/>
  <c r="S25" i="5"/>
  <c r="AC25" i="5" s="1"/>
  <c r="AD25" i="5" s="1"/>
  <c r="AB24" i="5"/>
  <c r="AA24" i="5"/>
  <c r="Z24" i="5"/>
  <c r="Y24" i="5"/>
  <c r="X24" i="5"/>
  <c r="W24" i="5"/>
  <c r="V24" i="5"/>
  <c r="U24" i="5"/>
  <c r="T24" i="5"/>
  <c r="S24" i="5"/>
  <c r="AC24" i="5" s="1"/>
  <c r="AD24" i="5" s="1"/>
  <c r="AB23" i="5"/>
  <c r="AA23" i="5"/>
  <c r="Z23" i="5"/>
  <c r="Y23" i="5"/>
  <c r="X23" i="5"/>
  <c r="W23" i="5"/>
  <c r="V23" i="5"/>
  <c r="U23" i="5"/>
  <c r="AC23" i="5" s="1"/>
  <c r="AD23" i="5" s="1"/>
  <c r="T23" i="5"/>
  <c r="S23" i="5"/>
  <c r="AB22" i="5"/>
  <c r="AA22" i="5"/>
  <c r="Z22" i="5"/>
  <c r="Y22" i="5"/>
  <c r="X22" i="5"/>
  <c r="W22" i="5"/>
  <c r="V22" i="5"/>
  <c r="U22" i="5"/>
  <c r="T22" i="5"/>
  <c r="S22" i="5"/>
  <c r="AB21" i="5"/>
  <c r="AA21" i="5"/>
  <c r="Z21" i="5"/>
  <c r="Y21" i="5"/>
  <c r="X21" i="5"/>
  <c r="W21" i="5"/>
  <c r="V21" i="5"/>
  <c r="U21" i="5"/>
  <c r="T21" i="5"/>
  <c r="S21" i="5"/>
  <c r="AB20" i="5"/>
  <c r="AA20" i="5"/>
  <c r="Z20" i="5"/>
  <c r="Y20" i="5"/>
  <c r="X20" i="5"/>
  <c r="W20" i="5"/>
  <c r="V20" i="5"/>
  <c r="U20" i="5"/>
  <c r="T20" i="5"/>
  <c r="S20" i="5"/>
  <c r="AC20" i="5" s="1"/>
  <c r="AD20" i="5" s="1"/>
  <c r="AB19" i="5"/>
  <c r="AA19" i="5"/>
  <c r="Z19" i="5"/>
  <c r="Y19" i="5"/>
  <c r="X19" i="5"/>
  <c r="W19" i="5"/>
  <c r="V19" i="5"/>
  <c r="U19" i="5"/>
  <c r="AC19" i="5" s="1"/>
  <c r="AD19" i="5" s="1"/>
  <c r="T19" i="5"/>
  <c r="S19" i="5"/>
  <c r="AB18" i="5"/>
  <c r="AA18" i="5"/>
  <c r="Z18" i="5"/>
  <c r="Y18" i="5"/>
  <c r="X18" i="5"/>
  <c r="W18" i="5"/>
  <c r="V18" i="5"/>
  <c r="U18" i="5"/>
  <c r="T18" i="5"/>
  <c r="S18" i="5"/>
  <c r="AB17" i="5"/>
  <c r="AA17" i="5"/>
  <c r="Z17" i="5"/>
  <c r="Y17" i="5"/>
  <c r="X17" i="5"/>
  <c r="W17" i="5"/>
  <c r="V17" i="5"/>
  <c r="U17" i="5"/>
  <c r="T17" i="5"/>
  <c r="S17" i="5"/>
  <c r="AB16" i="5"/>
  <c r="AA16" i="5"/>
  <c r="Z16" i="5"/>
  <c r="Y16" i="5"/>
  <c r="X16" i="5"/>
  <c r="W16" i="5"/>
  <c r="V16" i="5"/>
  <c r="U16" i="5"/>
  <c r="T16" i="5"/>
  <c r="S16" i="5"/>
  <c r="AC16" i="5" s="1"/>
  <c r="AD16" i="5" s="1"/>
  <c r="AB15" i="5"/>
  <c r="AA15" i="5"/>
  <c r="Z15" i="5"/>
  <c r="Y15" i="5"/>
  <c r="X15" i="5"/>
  <c r="W15" i="5"/>
  <c r="V15" i="5"/>
  <c r="U15" i="5"/>
  <c r="AC15" i="5" s="1"/>
  <c r="AD15" i="5" s="1"/>
  <c r="T15" i="5"/>
  <c r="S15" i="5"/>
  <c r="AB14" i="5"/>
  <c r="AA14" i="5"/>
  <c r="Z14" i="5"/>
  <c r="Y14" i="5"/>
  <c r="X14" i="5"/>
  <c r="W14" i="5"/>
  <c r="V14" i="5"/>
  <c r="U14" i="5"/>
  <c r="T14" i="5"/>
  <c r="S14" i="5"/>
  <c r="AB13" i="5"/>
  <c r="AA13" i="5"/>
  <c r="Z13" i="5"/>
  <c r="Y13" i="5"/>
  <c r="X13" i="5"/>
  <c r="W13" i="5"/>
  <c r="V13" i="5"/>
  <c r="U13" i="5"/>
  <c r="T13" i="5"/>
  <c r="S13" i="5"/>
  <c r="AB12" i="5"/>
  <c r="AA12" i="5"/>
  <c r="Z12" i="5"/>
  <c r="Y12" i="5"/>
  <c r="X12" i="5"/>
  <c r="W12" i="5"/>
  <c r="V12" i="5"/>
  <c r="U12" i="5"/>
  <c r="T12" i="5"/>
  <c r="S12" i="5"/>
  <c r="AC12" i="5" s="1"/>
  <c r="AD12" i="5" s="1"/>
  <c r="AB11" i="5"/>
  <c r="AA11" i="5"/>
  <c r="Z11" i="5"/>
  <c r="Y11" i="5"/>
  <c r="X11" i="5"/>
  <c r="W11" i="5"/>
  <c r="V11" i="5"/>
  <c r="U11" i="5"/>
  <c r="AC11" i="5" s="1"/>
  <c r="AD11" i="5" s="1"/>
  <c r="T11" i="5"/>
  <c r="S11" i="5"/>
  <c r="AB10" i="5"/>
  <c r="AA10" i="5"/>
  <c r="Z10" i="5"/>
  <c r="Y10" i="5"/>
  <c r="X10" i="5"/>
  <c r="W10" i="5"/>
  <c r="V10" i="5"/>
  <c r="U10" i="5"/>
  <c r="T10" i="5"/>
  <c r="S10" i="5"/>
  <c r="AB9" i="5"/>
  <c r="AA9" i="5"/>
  <c r="Z9" i="5"/>
  <c r="Y9" i="5"/>
  <c r="X9" i="5"/>
  <c r="W9" i="5"/>
  <c r="V9" i="5"/>
  <c r="U9" i="5"/>
  <c r="T9" i="5"/>
  <c r="S9" i="5"/>
  <c r="AB8" i="5"/>
  <c r="AA8" i="5"/>
  <c r="Z8" i="5"/>
  <c r="Y8" i="5"/>
  <c r="X8" i="5"/>
  <c r="W8" i="5"/>
  <c r="V8" i="5"/>
  <c r="U8" i="5"/>
  <c r="T8" i="5"/>
  <c r="S8" i="5"/>
  <c r="AC8" i="5" s="1"/>
  <c r="AD8" i="5" s="1"/>
  <c r="AB7" i="5"/>
  <c r="AA7" i="5"/>
  <c r="Z7" i="5"/>
  <c r="Y7" i="5"/>
  <c r="X7" i="5"/>
  <c r="W7" i="5"/>
  <c r="V7" i="5"/>
  <c r="U7" i="5"/>
  <c r="AC7" i="5" s="1"/>
  <c r="AD7" i="5" s="1"/>
  <c r="T7" i="5"/>
  <c r="S7" i="5"/>
  <c r="AB6" i="5"/>
  <c r="AA6" i="5"/>
  <c r="Z6" i="5"/>
  <c r="Y6" i="5"/>
  <c r="X6" i="5"/>
  <c r="W6" i="5"/>
  <c r="V6" i="5"/>
  <c r="U6" i="5"/>
  <c r="T6" i="5"/>
  <c r="S6" i="5"/>
  <c r="AB5" i="5"/>
  <c r="AA5" i="5"/>
  <c r="Z5" i="5"/>
  <c r="Y5" i="5"/>
  <c r="X5" i="5"/>
  <c r="W5" i="5"/>
  <c r="V5" i="5"/>
  <c r="U5" i="5"/>
  <c r="T5" i="5"/>
  <c r="S5" i="5"/>
  <c r="AB4" i="5"/>
  <c r="AA4" i="5"/>
  <c r="Z4" i="5"/>
  <c r="Y4" i="5"/>
  <c r="X4" i="5"/>
  <c r="W4" i="5"/>
  <c r="V4" i="5"/>
  <c r="U4" i="5"/>
  <c r="T4" i="5"/>
  <c r="S4" i="5"/>
  <c r="AC4" i="5" s="1"/>
  <c r="AD4" i="5" s="1"/>
  <c r="AB3" i="5"/>
  <c r="AA3" i="5"/>
  <c r="Z3" i="5"/>
  <c r="Y3" i="5"/>
  <c r="X3" i="5"/>
  <c r="W3" i="5"/>
  <c r="V3" i="5"/>
  <c r="U3" i="5"/>
  <c r="AC3" i="5" s="1"/>
  <c r="AD3" i="5" s="1"/>
  <c r="T3" i="5"/>
  <c r="S3" i="5"/>
  <c r="AB2" i="5"/>
  <c r="AA2" i="5"/>
  <c r="Z2" i="5"/>
  <c r="Y2" i="5"/>
  <c r="X2" i="5"/>
  <c r="W2" i="5"/>
  <c r="V2" i="5"/>
  <c r="U2" i="5"/>
  <c r="T2" i="5"/>
  <c r="S2" i="5"/>
  <c r="AC96" i="5" l="1"/>
  <c r="AD96" i="5" s="1"/>
  <c r="AC100" i="5"/>
  <c r="AD100" i="5" s="1"/>
  <c r="AC104" i="5"/>
  <c r="AD104" i="5" s="1"/>
  <c r="AC108" i="5"/>
  <c r="AD108" i="5" s="1"/>
  <c r="AC111" i="5"/>
  <c r="AD111" i="5" s="1"/>
  <c r="AC28" i="5"/>
  <c r="AD28" i="5" s="1"/>
  <c r="AC73" i="5"/>
  <c r="AD73" i="5" s="1"/>
  <c r="AC31" i="5"/>
  <c r="AD31" i="5" s="1"/>
  <c r="AC36" i="5"/>
  <c r="AD36" i="5" s="1"/>
  <c r="AC40" i="5"/>
  <c r="AD40" i="5" s="1"/>
  <c r="AC43" i="5"/>
  <c r="AD43" i="5" s="1"/>
  <c r="AC47" i="5"/>
  <c r="AD47" i="5" s="1"/>
  <c r="AC48" i="5"/>
  <c r="AD48" i="5" s="1"/>
  <c r="AC51" i="5"/>
  <c r="AD51" i="5" s="1"/>
  <c r="AC52" i="5"/>
  <c r="AD52" i="5" s="1"/>
  <c r="AC77" i="5"/>
  <c r="AD77" i="5" s="1"/>
  <c r="AC78" i="5"/>
  <c r="AD78" i="5" s="1"/>
  <c r="K81" i="4"/>
  <c r="K73" i="4"/>
  <c r="K65" i="4"/>
  <c r="K57" i="4"/>
  <c r="K49" i="4"/>
  <c r="K41" i="4"/>
  <c r="K33" i="4"/>
  <c r="K25" i="4"/>
  <c r="K17" i="4"/>
  <c r="K9" i="4"/>
  <c r="AC2" i="5"/>
  <c r="AD2" i="5" s="1"/>
  <c r="AC5" i="5"/>
  <c r="AD5" i="5" s="1"/>
  <c r="AC6" i="5"/>
  <c r="AD6" i="5" s="1"/>
  <c r="AC9" i="5"/>
  <c r="AD9" i="5" s="1"/>
  <c r="AC10" i="5"/>
  <c r="AD10" i="5" s="1"/>
  <c r="AC13" i="5"/>
  <c r="AD13" i="5" s="1"/>
  <c r="AC14" i="5"/>
  <c r="AD14" i="5" s="1"/>
  <c r="AC17" i="5"/>
  <c r="AD17" i="5" s="1"/>
  <c r="AC18" i="5"/>
  <c r="AD18" i="5" s="1"/>
  <c r="AC21" i="5"/>
  <c r="AD21" i="5" s="1"/>
  <c r="AC22" i="5"/>
  <c r="AD22" i="5" s="1"/>
  <c r="AC56" i="5"/>
  <c r="AD56" i="5" s="1"/>
  <c r="AC82" i="5"/>
  <c r="AD82" i="5" s="1"/>
  <c r="AC85" i="5"/>
  <c r="AD85" i="5" s="1"/>
  <c r="AC86" i="5"/>
  <c r="AD86" i="5" s="1"/>
  <c r="AC89" i="5"/>
  <c r="AD89" i="5" s="1"/>
  <c r="AC90" i="5"/>
  <c r="AD90" i="5" s="1"/>
  <c r="AC93" i="5"/>
  <c r="AD93" i="5" s="1"/>
  <c r="AC94" i="5"/>
  <c r="AD94" i="5" s="1"/>
  <c r="AC62" i="5"/>
  <c r="AD62" i="5" s="1"/>
  <c r="AC107" i="5"/>
  <c r="AD107" i="5" s="1"/>
  <c r="AC112" i="5"/>
  <c r="AD112" i="5" s="1"/>
  <c r="AC66" i="5"/>
  <c r="AD66" i="5" s="1"/>
  <c r="AC69" i="5"/>
  <c r="AD69" i="5" s="1"/>
  <c r="AC32" i="5"/>
  <c r="AD32" i="5" s="1"/>
  <c r="AC35" i="5"/>
  <c r="AD35" i="5" s="1"/>
  <c r="AC39" i="5"/>
  <c r="AD39" i="5" s="1"/>
  <c r="AC44" i="5"/>
  <c r="AD44" i="5" s="1"/>
  <c r="AC26" i="5"/>
  <c r="AD26" i="5" s="1"/>
  <c r="AC59" i="5"/>
  <c r="AD59" i="5" s="1"/>
  <c r="AC64" i="5"/>
  <c r="AD64" i="5" s="1"/>
  <c r="AC97" i="5"/>
  <c r="AD97" i="5" s="1"/>
  <c r="AC101" i="5"/>
  <c r="AD101" i="5" s="1"/>
  <c r="AC106" i="5"/>
  <c r="AD106" i="5" s="1"/>
  <c r="AC109" i="5"/>
  <c r="AD109" i="5" s="1"/>
  <c r="K113" i="4"/>
  <c r="K97" i="4"/>
  <c r="AC67" i="5"/>
  <c r="AD67" i="5" s="1"/>
  <c r="AC68" i="5"/>
  <c r="AD68" i="5" s="1"/>
  <c r="AC71" i="5"/>
  <c r="AD71" i="5" s="1"/>
  <c r="AC72" i="5"/>
  <c r="AD72" i="5" s="1"/>
  <c r="K30" i="4"/>
  <c r="K112" i="4"/>
  <c r="K104" i="4"/>
  <c r="K96" i="4"/>
  <c r="AC58" i="5"/>
  <c r="AD58" i="5" s="1"/>
  <c r="AC61" i="5"/>
  <c r="AD61" i="5" s="1"/>
  <c r="AC99" i="5"/>
  <c r="AD99" i="5" s="1"/>
  <c r="AC103" i="5"/>
  <c r="AD103" i="5" s="1"/>
  <c r="AC70" i="5"/>
  <c r="AD70" i="5" s="1"/>
  <c r="AC74" i="5"/>
  <c r="AD74" i="5" s="1"/>
  <c r="AC60" i="5"/>
  <c r="AD60" i="5" s="1"/>
  <c r="AC63" i="5"/>
  <c r="AD63" i="5" s="1"/>
  <c r="AC98" i="5"/>
  <c r="AD98" i="5" s="1"/>
  <c r="AC102" i="5"/>
  <c r="AD102" i="5" s="1"/>
  <c r="AC105" i="5"/>
  <c r="AD105" i="5" s="1"/>
  <c r="AC110" i="5"/>
  <c r="AD110" i="5" s="1"/>
  <c r="AC113" i="5"/>
  <c r="AD113" i="5" s="1"/>
  <c r="K105" i="4"/>
  <c r="AC30" i="5"/>
  <c r="AD30" i="5" s="1"/>
  <c r="AC33" i="5"/>
  <c r="AD33" i="5" s="1"/>
  <c r="AC34" i="5"/>
  <c r="AD34" i="5" s="1"/>
  <c r="AC37" i="5"/>
  <c r="AD37" i="5" s="1"/>
  <c r="AC38" i="5"/>
  <c r="AD38" i="5" s="1"/>
  <c r="AC41" i="5"/>
  <c r="AD41" i="5" s="1"/>
  <c r="AC42" i="5"/>
  <c r="AD42" i="5" s="1"/>
  <c r="AC45" i="5"/>
  <c r="AD45" i="5" s="1"/>
  <c r="AC46" i="5"/>
  <c r="AD46" i="5" s="1"/>
  <c r="AC49" i="5"/>
  <c r="AD49" i="5" s="1"/>
  <c r="AC50" i="5"/>
  <c r="AD50" i="5" s="1"/>
  <c r="AC53" i="5"/>
  <c r="AD53" i="5" s="1"/>
  <c r="AC54" i="5"/>
  <c r="AD54" i="5" s="1"/>
  <c r="AC76" i="5"/>
  <c r="AD76" i="5" s="1"/>
  <c r="AC79" i="5"/>
  <c r="AD79" i="5" s="1"/>
  <c r="AC80" i="5"/>
  <c r="AD80" i="5" s="1"/>
  <c r="K106" i="4"/>
  <c r="K98" i="4"/>
  <c r="K107" i="4"/>
  <c r="K99" i="4"/>
  <c r="K74" i="4"/>
  <c r="K58" i="4"/>
  <c r="K50" i="4"/>
  <c r="K34" i="4"/>
  <c r="K26" i="4"/>
  <c r="K10" i="4"/>
  <c r="K109" i="4"/>
  <c r="K101" i="4"/>
  <c r="K80" i="4"/>
  <c r="K72" i="4"/>
  <c r="K64" i="4"/>
  <c r="K56" i="4"/>
  <c r="K48" i="4"/>
  <c r="K40" i="4"/>
  <c r="K32" i="4"/>
  <c r="K24" i="4"/>
  <c r="K16" i="4"/>
  <c r="K8" i="4"/>
  <c r="K82" i="4"/>
  <c r="K66" i="4"/>
  <c r="K42" i="4"/>
  <c r="K18" i="4"/>
  <c r="K22" i="4"/>
  <c r="K93" i="4"/>
  <c r="K85" i="4"/>
  <c r="K83" i="4"/>
  <c r="K75" i="4"/>
  <c r="K67" i="4"/>
  <c r="K59" i="4"/>
  <c r="K51" i="4"/>
  <c r="K43" i="4"/>
  <c r="K35" i="4"/>
  <c r="K27" i="4"/>
  <c r="K19" i="4"/>
  <c r="K11" i="4"/>
  <c r="K3" i="4"/>
  <c r="K84" i="4"/>
  <c r="K76" i="4"/>
  <c r="K68" i="4"/>
  <c r="K60" i="4"/>
  <c r="K52" i="4"/>
  <c r="K44" i="4"/>
  <c r="K36" i="4"/>
  <c r="K28" i="4"/>
  <c r="K20" i="4"/>
  <c r="K12" i="4"/>
  <c r="K4" i="4"/>
  <c r="K88" i="4"/>
  <c r="K89" i="4"/>
  <c r="K110" i="4"/>
  <c r="K102" i="4"/>
  <c r="K78" i="4"/>
  <c r="K70" i="4"/>
  <c r="K62" i="4"/>
  <c r="K54" i="4"/>
  <c r="K46" i="4"/>
  <c r="K38" i="4"/>
  <c r="K14" i="4"/>
  <c r="K6" i="4"/>
  <c r="K77" i="4"/>
  <c r="K69" i="4"/>
  <c r="K61" i="4"/>
  <c r="K53" i="4"/>
  <c r="K45" i="4"/>
  <c r="K37" i="4"/>
  <c r="K29" i="4"/>
  <c r="K21" i="4"/>
  <c r="K13" i="4"/>
  <c r="K5" i="4"/>
  <c r="K111" i="4"/>
  <c r="K103" i="4"/>
  <c r="K79" i="4"/>
  <c r="K71" i="4"/>
  <c r="K63" i="4"/>
  <c r="K55" i="4"/>
  <c r="K47" i="4"/>
  <c r="K39" i="4"/>
  <c r="K31" i="4"/>
  <c r="K23" i="4"/>
  <c r="K7" i="4"/>
  <c r="K94" i="4"/>
</calcChain>
</file>

<file path=xl/connections.xml><?xml version="1.0" encoding="utf-8"?>
<connections xmlns="http://schemas.openxmlformats.org/spreadsheetml/2006/main">
  <connection id="1" name="acupz" type="6" refreshedVersion="3" background="1" saveData="1">
    <textPr codePage="850" sourceFile="D:\YCABALLERO\DADEP\JUNIO\CAMINABILIDAD\acupz.csv" thousands=" " tab="0" comma="1">
      <textFields count="3">
        <textField/>
        <textField/>
        <textField/>
      </textFields>
    </textPr>
  </connection>
  <connection id="2" name="acupz1" type="6" refreshedVersion="3" background="1" saveData="1">
    <textPr codePage="850" sourceFile="D:\YCABALLERO\DADEP\JUNIO\CAMINABILIDAD\acupz.csv" thousands=" " tab="0" comma="1">
      <textFields count="3">
        <textField/>
        <textField/>
        <textField/>
      </textFields>
    </textPr>
  </connection>
  <connection id="3" name="anchoanden_upz" type="6" refreshedVersion="3" background="1" saveData="1">
    <textPr codePage="850" sourceFile="D:\YCABALLERO\DADEP\AGOSTO\CAMINABILIDAD\anchoanden_upz.csv" decimal="," thousands="." tab="0" semicolon="1">
      <textFields count="3">
        <textField/>
        <textField/>
        <textField/>
      </textFields>
    </textPr>
  </connection>
  <connection id="4" name="anchoanden_upz1" type="6" refreshedVersion="3" background="1" saveData="1">
    <textPr codePage="850" sourceFile="D:\YCABALLERO\DADEP\AGOSTO\CAMINABILIDAD\anchoanden_upz.csv" decimal="," thousands="." tab="0" semicolon="1">
      <textFields count="4">
        <textField/>
        <textField/>
        <textField/>
        <textField/>
      </textFields>
    </textPr>
  </connection>
  <connection id="5" name="conectividad" type="6" refreshedVersion="3" background="1" saveData="1">
    <textPr codePage="850" sourceFile="D:\YCABALLERO\DADEP\AGOSTO\CAMINABILIDAD\conectividad.csv" decimal="," thousands="." tab="0" semicolon="1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<sst xmlns="http://schemas.openxmlformats.org/spreadsheetml/2006/main" count="1773" uniqueCount="516">
  <si>
    <t>CONC_PM10</t>
  </si>
  <si>
    <t>RANGO</t>
  </si>
  <si>
    <t>CODIGO_UPZ</t>
  </si>
  <si>
    <t>Shape_Area</t>
  </si>
  <si>
    <t>Rótulos de fila</t>
  </si>
  <si>
    <t>(en blanco)</t>
  </si>
  <si>
    <t>Total general</t>
  </si>
  <si>
    <t>COD_UPZ</t>
  </si>
  <si>
    <t>Valor Esperado</t>
  </si>
  <si>
    <t>Índicador</t>
  </si>
  <si>
    <t>Valor Esperado PM10</t>
  </si>
  <si>
    <t>Total Arboles UPZ</t>
  </si>
  <si>
    <t>Area Parque</t>
  </si>
  <si>
    <t>Área total</t>
  </si>
  <si>
    <t>CODIGO_U_1 *</t>
  </si>
  <si>
    <t>Count_CODIGO_U_1</t>
  </si>
  <si>
    <t>Arboles por ha</t>
  </si>
  <si>
    <t>NOMBRE</t>
  </si>
  <si>
    <t>GALERIAS</t>
  </si>
  <si>
    <t>LAS MARGARITAS</t>
  </si>
  <si>
    <t>QUINTA PAREDES</t>
  </si>
  <si>
    <t>TEUSAQUILLO</t>
  </si>
  <si>
    <t>SAGRADO CORAZON</t>
  </si>
  <si>
    <t>GRAN BRITALIA</t>
  </si>
  <si>
    <t>ZONA INDUSTRIAL</t>
  </si>
  <si>
    <t>FONTIBON</t>
  </si>
  <si>
    <t>DOCE DE OCTUBRE</t>
  </si>
  <si>
    <t>MODELIA</t>
  </si>
  <si>
    <t>PARQUE SALITRE</t>
  </si>
  <si>
    <t>JARDIN BOTANICO</t>
  </si>
  <si>
    <t>EL REFUGIO</t>
  </si>
  <si>
    <t>SUBA</t>
  </si>
  <si>
    <t>BOLIVIA</t>
  </si>
  <si>
    <t>COUNTRY CLUB</t>
  </si>
  <si>
    <t>SANTA BARBARA</t>
  </si>
  <si>
    <t>LOS ANDES</t>
  </si>
  <si>
    <t>SAN ISIDRO - PATIOS</t>
  </si>
  <si>
    <t>LA ESMERALDA</t>
  </si>
  <si>
    <t>EL PORVENIR</t>
  </si>
  <si>
    <t>PATIO BONITO</t>
  </si>
  <si>
    <t>CHAPINERO</t>
  </si>
  <si>
    <t>CIUDAD SALITRE ORIENTAL</t>
  </si>
  <si>
    <t>PARDO RUBIO</t>
  </si>
  <si>
    <t>SOSIEGO</t>
  </si>
  <si>
    <t>PUENTE ARANDA</t>
  </si>
  <si>
    <t>LA SABANA</t>
  </si>
  <si>
    <t>CARVAJAL</t>
  </si>
  <si>
    <t>LAS NIEVES</t>
  </si>
  <si>
    <t>SANTA ISABEL</t>
  </si>
  <si>
    <t>APOGEO</t>
  </si>
  <si>
    <t>EL PRADO</t>
  </si>
  <si>
    <t>NIZA</t>
  </si>
  <si>
    <t>CASA BLANCA SUBA</t>
  </si>
  <si>
    <t>CIUDAD SALITRE OCCIDENTAL</t>
  </si>
  <si>
    <t>PARQUE SIMON BOLIVAR - CAN</t>
  </si>
  <si>
    <t>SANTA CECILIA</t>
  </si>
  <si>
    <t>EL TESORO</t>
  </si>
  <si>
    <t>MONTE BLANCO</t>
  </si>
  <si>
    <t>TIBABUYES</t>
  </si>
  <si>
    <t>MINUTO DE DIOS</t>
  </si>
  <si>
    <t>FONTIBON SAN PABLO</t>
  </si>
  <si>
    <t>GUAYMARAL</t>
  </si>
  <si>
    <t>CORABASTOS</t>
  </si>
  <si>
    <t>LUCERO</t>
  </si>
  <si>
    <t>EL MOCHUELO</t>
  </si>
  <si>
    <t>DIANA TURBAY</t>
  </si>
  <si>
    <t>LOS LIBERTADORES</t>
  </si>
  <si>
    <t>PARQUE ENTRENUBES</t>
  </si>
  <si>
    <t>DANUBIO</t>
  </si>
  <si>
    <t>ARBORIZADORA</t>
  </si>
  <si>
    <t>LA ACADEMIA</t>
  </si>
  <si>
    <t>SAN JOSE DE BAVARIA</t>
  </si>
  <si>
    <t>BRITALIA</t>
  </si>
  <si>
    <t>LAS FERIAS</t>
  </si>
  <si>
    <t>CAPELLANIA</t>
  </si>
  <si>
    <t>LA GLORIA</t>
  </si>
  <si>
    <t>LA ALHAMBRA</t>
  </si>
  <si>
    <t>CALANDAIMA</t>
  </si>
  <si>
    <t>TOBERIN</t>
  </si>
  <si>
    <t>LA URIBE</t>
  </si>
  <si>
    <t>ALFONSO LOPEZ</t>
  </si>
  <si>
    <t>COMUNEROS</t>
  </si>
  <si>
    <t>SAN RAFAEL</t>
  </si>
  <si>
    <t>KENNEDY CENTRAL</t>
  </si>
  <si>
    <t>TIMIZA</t>
  </si>
  <si>
    <t>BAVARIA</t>
  </si>
  <si>
    <t>AMERICAS</t>
  </si>
  <si>
    <t>LOS CEDROS</t>
  </si>
  <si>
    <t>JERUSALEM</t>
  </si>
  <si>
    <t>SAN JOSE</t>
  </si>
  <si>
    <t>SAN FRANCISCO</t>
  </si>
  <si>
    <t>GRAN YOMASA</t>
  </si>
  <si>
    <t>LA FLORA</t>
  </si>
  <si>
    <t>SAN CRISTOBAL NORTE</t>
  </si>
  <si>
    <t>USAQUEN</t>
  </si>
  <si>
    <t>GARCES NAVAS</t>
  </si>
  <si>
    <t>ENGATIVA</t>
  </si>
  <si>
    <t>LA FLORESTA</t>
  </si>
  <si>
    <t>CHICO LAGO</t>
  </si>
  <si>
    <t>LOS ALCAZARES</t>
  </si>
  <si>
    <t>LOURDES</t>
  </si>
  <si>
    <t>LA MACARENA</t>
  </si>
  <si>
    <t>LA CANDELARIA</t>
  </si>
  <si>
    <t>VERBENAL</t>
  </si>
  <si>
    <t>EL RINCON</t>
  </si>
  <si>
    <t>BOYACA REAL</t>
  </si>
  <si>
    <t>ALAMOS</t>
  </si>
  <si>
    <t>CIUDAD JARDIN</t>
  </si>
  <si>
    <t>RESTREPO</t>
  </si>
  <si>
    <t>MUZU</t>
  </si>
  <si>
    <t>CIUDAD MONTES</t>
  </si>
  <si>
    <t>20 DE JULIO</t>
  </si>
  <si>
    <t>BOSA OCCIDENTAL</t>
  </si>
  <si>
    <t>BOSA CENTRAL</t>
  </si>
  <si>
    <t>SAN BLAS</t>
  </si>
  <si>
    <t>LAS CRUCES</t>
  </si>
  <si>
    <t>TINTAL SUR</t>
  </si>
  <si>
    <t>PASEO DE LOS LIBERTADORES</t>
  </si>
  <si>
    <t>CASTILLA</t>
  </si>
  <si>
    <t>GRANJAS DE TECHO</t>
  </si>
  <si>
    <t>TINTAL NORTE</t>
  </si>
  <si>
    <t>AEROPUERTO EL DORADO</t>
  </si>
  <si>
    <t>ZONA FRANCA</t>
  </si>
  <si>
    <t>MARRUECOS</t>
  </si>
  <si>
    <t>QUIROGA</t>
  </si>
  <si>
    <t>TUNJUELITO</t>
  </si>
  <si>
    <t>MARCO FIDEL SUAREZ</t>
  </si>
  <si>
    <t>ISMAEL PERDOMO</t>
  </si>
  <si>
    <t>CIUDAD USME</t>
  </si>
  <si>
    <t>VENECIA</t>
  </si>
  <si>
    <t>AREA</t>
  </si>
  <si>
    <t>Suma de AREA</t>
  </si>
  <si>
    <t>AREA OCUPADA</t>
  </si>
  <si>
    <t>IO</t>
  </si>
  <si>
    <t>UPZ</t>
  </si>
  <si>
    <t>AC</t>
  </si>
  <si>
    <t>Área Construida</t>
  </si>
  <si>
    <t>IC</t>
  </si>
  <si>
    <t>Código de la UPZ</t>
  </si>
  <si>
    <t>POP 2016</t>
  </si>
  <si>
    <t>DensidadPOPHa</t>
  </si>
  <si>
    <t>A_Anden</t>
  </si>
  <si>
    <t>PPROP_ANDEN</t>
  </si>
  <si>
    <t>Media_ANCHOANDEN</t>
  </si>
  <si>
    <t>Media_AANDEN_ESCALADO</t>
  </si>
  <si>
    <t>ANDEN</t>
  </si>
  <si>
    <t>N_nodos</t>
  </si>
  <si>
    <t>Media_conectividad</t>
  </si>
  <si>
    <t>Densidad_nodos</t>
  </si>
  <si>
    <t>Densidad_nodos_escalada</t>
  </si>
  <si>
    <t>Valor PM10 Escalado</t>
  </si>
  <si>
    <t>S1</t>
  </si>
  <si>
    <t xml:space="preserve">Proporción de área de parque </t>
  </si>
  <si>
    <t>Arboles escalado</t>
  </si>
  <si>
    <t xml:space="preserve"> pendiente_ ponderada</t>
  </si>
  <si>
    <t xml:space="preserve"> pendiente_ ponderada_estandar</t>
  </si>
  <si>
    <t>UPZ1</t>
  </si>
  <si>
    <t>UPZ10</t>
  </si>
  <si>
    <t>UPZ100</t>
  </si>
  <si>
    <t>UPZ101</t>
  </si>
  <si>
    <t>UPZ102</t>
  </si>
  <si>
    <t>UPZ103</t>
  </si>
  <si>
    <t>UPZ104</t>
  </si>
  <si>
    <t>UPZ105</t>
  </si>
  <si>
    <t>UPZ106</t>
  </si>
  <si>
    <t>UPZ107</t>
  </si>
  <si>
    <t>UPZ108</t>
  </si>
  <si>
    <t>UPZ109</t>
  </si>
  <si>
    <t>UPZ11</t>
  </si>
  <si>
    <t>UPZ110</t>
  </si>
  <si>
    <t>UPZ111</t>
  </si>
  <si>
    <t>UPZ112</t>
  </si>
  <si>
    <t>UPZ113</t>
  </si>
  <si>
    <t>UPZ114</t>
  </si>
  <si>
    <t>UPZ115</t>
  </si>
  <si>
    <t>UPZ116</t>
  </si>
  <si>
    <t>UPZ117</t>
  </si>
  <si>
    <t>UPZ12</t>
  </si>
  <si>
    <t>UPZ13</t>
  </si>
  <si>
    <t>UPZ14</t>
  </si>
  <si>
    <t>UPZ15</t>
  </si>
  <si>
    <t>UPZ16</t>
  </si>
  <si>
    <t>UPZ17</t>
  </si>
  <si>
    <t>UPZ18</t>
  </si>
  <si>
    <t>UPZ19</t>
  </si>
  <si>
    <t>UPZ2</t>
  </si>
  <si>
    <t>UPZ20</t>
  </si>
  <si>
    <t>UPZ21</t>
  </si>
  <si>
    <t>UPZ22</t>
  </si>
  <si>
    <t>UPZ23</t>
  </si>
  <si>
    <t>UPZ24</t>
  </si>
  <si>
    <t>UPZ25</t>
  </si>
  <si>
    <t>UPZ26</t>
  </si>
  <si>
    <t>UPZ27</t>
  </si>
  <si>
    <t>UPZ28</t>
  </si>
  <si>
    <t>UPZ29</t>
  </si>
  <si>
    <t>UPZ3</t>
  </si>
  <si>
    <t>UPZ30</t>
  </si>
  <si>
    <t>UPZ31</t>
  </si>
  <si>
    <t>UPZ32</t>
  </si>
  <si>
    <t>UPZ33</t>
  </si>
  <si>
    <t>UPZ34</t>
  </si>
  <si>
    <t>UPZ35</t>
  </si>
  <si>
    <t>UPZ36</t>
  </si>
  <si>
    <t>UPZ37</t>
  </si>
  <si>
    <t>UPZ38</t>
  </si>
  <si>
    <t>UPZ39</t>
  </si>
  <si>
    <t>UPZ40</t>
  </si>
  <si>
    <t>UPZ41</t>
  </si>
  <si>
    <t>UPZ42</t>
  </si>
  <si>
    <t>UPZ43</t>
  </si>
  <si>
    <t>UPZ44</t>
  </si>
  <si>
    <t>UPZ45</t>
  </si>
  <si>
    <t>UPZ46</t>
  </si>
  <si>
    <t>UPZ47</t>
  </si>
  <si>
    <t>UPZ48</t>
  </si>
  <si>
    <t>UPZ49</t>
  </si>
  <si>
    <t>UPZ50</t>
  </si>
  <si>
    <t>UPZ51</t>
  </si>
  <si>
    <t>UPZ52</t>
  </si>
  <si>
    <t>UPZ53</t>
  </si>
  <si>
    <t>UPZ54</t>
  </si>
  <si>
    <t>UPZ55</t>
  </si>
  <si>
    <t>UPZ56</t>
  </si>
  <si>
    <t>UPZ57</t>
  </si>
  <si>
    <t>UPZ58</t>
  </si>
  <si>
    <t>UPZ59</t>
  </si>
  <si>
    <t>UPZ61</t>
  </si>
  <si>
    <t>UPZ62</t>
  </si>
  <si>
    <t>UPZ63</t>
  </si>
  <si>
    <t>UPZ64</t>
  </si>
  <si>
    <t>UPZ65</t>
  </si>
  <si>
    <t>UPZ66</t>
  </si>
  <si>
    <t>UPZ67</t>
  </si>
  <si>
    <t>UPZ68</t>
  </si>
  <si>
    <t>UPZ69</t>
  </si>
  <si>
    <t>UPZ70</t>
  </si>
  <si>
    <t>UPZ71</t>
  </si>
  <si>
    <t>UPZ72</t>
  </si>
  <si>
    <t>UPZ73</t>
  </si>
  <si>
    <t>UPZ74</t>
  </si>
  <si>
    <t>UPZ75</t>
  </si>
  <si>
    <t>UPZ76</t>
  </si>
  <si>
    <t>UPZ77</t>
  </si>
  <si>
    <t>UPZ78</t>
  </si>
  <si>
    <t>UPZ79</t>
  </si>
  <si>
    <t>UPZ80</t>
  </si>
  <si>
    <t>UPZ81</t>
  </si>
  <si>
    <t>UPZ82</t>
  </si>
  <si>
    <t>UPZ83</t>
  </si>
  <si>
    <t>UPZ84</t>
  </si>
  <si>
    <t>UPZ85</t>
  </si>
  <si>
    <t>UPZ86</t>
  </si>
  <si>
    <t>UPZ87</t>
  </si>
  <si>
    <t>UPZ88</t>
  </si>
  <si>
    <t>UPZ9</t>
  </si>
  <si>
    <t>UPZ90</t>
  </si>
  <si>
    <t>UPZ91</t>
  </si>
  <si>
    <t>UPZ92</t>
  </si>
  <si>
    <t>UPZ93</t>
  </si>
  <si>
    <t>UPZ94</t>
  </si>
  <si>
    <t>UPZ95</t>
  </si>
  <si>
    <t>UPZ96</t>
  </si>
  <si>
    <t>UPZ97</t>
  </si>
  <si>
    <t>UPZ98</t>
  </si>
  <si>
    <t>UPZ99</t>
  </si>
  <si>
    <t>UPlCodigo</t>
  </si>
  <si>
    <t>Codigo</t>
  </si>
  <si>
    <t>Ave_Puntaj</t>
  </si>
  <si>
    <t>s3e</t>
  </si>
  <si>
    <t>UPZ60</t>
  </si>
  <si>
    <t>UPZ89</t>
  </si>
  <si>
    <t>s4</t>
  </si>
  <si>
    <t>Máx. de UPlArea</t>
  </si>
  <si>
    <t>UPlTipo</t>
  </si>
  <si>
    <t>UPlNombre</t>
  </si>
  <si>
    <t>UPlAAdmini</t>
  </si>
  <si>
    <t>UPlArea</t>
  </si>
  <si>
    <t>SHAPE_Leng</t>
  </si>
  <si>
    <t>Shape_Length</t>
  </si>
  <si>
    <t>Localidad</t>
  </si>
  <si>
    <t>Dcto. 621-29/12/2006 (Gaceta 456/2007)</t>
  </si>
  <si>
    <t>Teusaquillo</t>
  </si>
  <si>
    <t xml:space="preserve"> </t>
  </si>
  <si>
    <t>Kennedy</t>
  </si>
  <si>
    <t>Dcto. 086-8/03/2011 Modificatorio del 1096-26/12/2000, 227-22/03/2001 Mod.=Res 496/2008, Dec 154/2009</t>
  </si>
  <si>
    <t>Dcto. 492-26/10/2007  Mod.=Res 253/2009 (Gaceta 516/2009)</t>
  </si>
  <si>
    <t>Dcto. 492-26/10/2007  Mod.=Res 249/2009 (Gaceta 516/2009)</t>
  </si>
  <si>
    <t>Santa Fe</t>
  </si>
  <si>
    <t>Dcto. 217-13/07/2005 (Gaceta 373/2005)</t>
  </si>
  <si>
    <t>Dcto. 317-26/07/2011 Modific¢ el 062-14/02/2007 (Gaceta 464/2007) Mod.=Res 1597/2009</t>
  </si>
  <si>
    <t>Puente Aranda</t>
  </si>
  <si>
    <t>Fontibon</t>
  </si>
  <si>
    <t>Dcto. 287-23/08/2005 (Gaceta 380/2005)</t>
  </si>
  <si>
    <t>Barrios Unidos</t>
  </si>
  <si>
    <t>Dcto. 903-04/12/2001 Mod.=Res 940/2006 (Gaceta 443/2006)</t>
  </si>
  <si>
    <t>Dcto. 255-26/08/2004</t>
  </si>
  <si>
    <t>Engativa</t>
  </si>
  <si>
    <t>Dcto. 059-14/02/2007 modific¢ el 075-20/03/2003 Mod=Res 1000/2007,1062/2007,0612/2008,2475y2476/2009</t>
  </si>
  <si>
    <t>Chapinero</t>
  </si>
  <si>
    <t>Dcto. 615-29/12/2006 (Gaceta 454/2007) Mod.=Res 0476/2008 (Gaceta 499/2008), Res 1133/2006 y 1291/2010</t>
  </si>
  <si>
    <t>Suba</t>
  </si>
  <si>
    <t>Dcto. 309-27/09/2004 Mod.= Circular No. 001/2008 (Gaceta 511/2008)</t>
  </si>
  <si>
    <t>Dcto. 128-11/04/2002</t>
  </si>
  <si>
    <t>Usaquen</t>
  </si>
  <si>
    <t>Dcto. 1095-26/12/2000,227-22/03/2001 Mod.=Res 761/2007 (Gaceta 488/2008)</t>
  </si>
  <si>
    <t>Dcto. 188-21/06/2005 (Gaceta 367/2005) Mod.=Res 440/2007 (Gaceta 474/2007)</t>
  </si>
  <si>
    <t>Dcto. 928-21/12/2001 Mod.=Decreto 344/2007</t>
  </si>
  <si>
    <t>Dcto. 410-23/12/2004</t>
  </si>
  <si>
    <t>Bosa</t>
  </si>
  <si>
    <t>Dcto. 398-15/12/2004 Mod.=Dec 337/2009 (gaceta 536/2009)</t>
  </si>
  <si>
    <t>Dcto. 468-20/11/2006 (Gaceta 447/2006)  Mod.=Res 1021/2005</t>
  </si>
  <si>
    <t>Dcto. 324-11/10/2004 Mod.=Res 5652/2000, 443/2004, 113/2007, 560/2007 (Gacetas 465 de 2007, 475 de 2007)</t>
  </si>
  <si>
    <t>Dcto. 614-29/12/2006 (Gaceta 453/2007) Mod.=Res 1138/2006, Res 1000/2007 (Gaceta 499/2008)</t>
  </si>
  <si>
    <t>Dcto. 382-23/11/2004</t>
  </si>
  <si>
    <t>San Cristobal</t>
  </si>
  <si>
    <t>Dcto. 317-26/07/2011 Mod el 062-14/02/2007 (Gac 464/2007) Mod=Res733/2007,732/2008 (Gac480/2007,504/2008)</t>
  </si>
  <si>
    <t>Dcto. 187-17/05/2002 Mod.=Res 649/2006,348/2007,2296/2010 (Gacetas 429/2006,483/2007), Dec 335/2009</t>
  </si>
  <si>
    <t>Los Martires</t>
  </si>
  <si>
    <t>Dcto. 251-01/08/2005 (Gaceta 377/2005)</t>
  </si>
  <si>
    <t>Dcto. 492-26/10/2007</t>
  </si>
  <si>
    <t>Dcto. 349-15/08/2002 Mod.=Res 0071/2004 (Gaceta 290/2004)</t>
  </si>
  <si>
    <t>Dcto. 180-8/06/2005 (Gaceta 366/2005)</t>
  </si>
  <si>
    <t>Dcto. 299-10/07/2002 (Gaceta 251/2002) Mod.=Res 820/2007, 1673/2010</t>
  </si>
  <si>
    <t>Dcto. 175-31/05/2006 Mod.=Dec 368/2008 (Gaceta 507/2008), Res 699/2009</t>
  </si>
  <si>
    <t>Dcto. 259-19/07/2006 (Gaceta 430/2006) Mod.=Res 074/2005, 1043/2005</t>
  </si>
  <si>
    <t>Dcto. 326-11/10/2004 Mod.=Res 5652/2000, 443/2004, 0748/2006 (Gaceta 429/2006)</t>
  </si>
  <si>
    <t>Dcto. 301-12/07/2011 Modifica el 254-26/08/2004</t>
  </si>
  <si>
    <t>Dcto. 152-12/05/2006 Mod.=Res 1040/2005, 037-31/01/2011,320/2008 (Gaceta 494/2008)</t>
  </si>
  <si>
    <t>Dcto. 439-12/2004, 152-19/05/2005 (Gaceta 351/ 2005) Mod.=Decreto 152/2005 (Gaceta 364/2005)</t>
  </si>
  <si>
    <t>Ciudad Bolivar</t>
  </si>
  <si>
    <t>Dcto. 430-28/12/2004 (Gaceta 349/2005) Mod.=Res 1133/2006 (Gaceta 458/2007)</t>
  </si>
  <si>
    <t>Dcto. 348-15/08/2002 Mod.=Res 221/2007, 0763/2008, 044/2009  (Gacetas 470/2007, 2008, 514/2009)</t>
  </si>
  <si>
    <t>Dcto. 263-07/07/2010</t>
  </si>
  <si>
    <t>Dcto. 440-12/2004 (Gaceta 352/2005), 152-19/05/2005 (Gaceta 382/2005) Mod.=Dec 152/2005 (Gaceta 364/2005)</t>
  </si>
  <si>
    <t>Dcto. 218-13/07/2005 (Gaceta 374/2005)</t>
  </si>
  <si>
    <t>Rafael Uribe</t>
  </si>
  <si>
    <t>Dcto. 351-04/09/2006 (Gaceta 435/2006)</t>
  </si>
  <si>
    <t>Usme</t>
  </si>
  <si>
    <t>Dcto. 409-23/12/2004</t>
  </si>
  <si>
    <t>Dcto. 241-19/07/2005 (Gaceta 375/2005) Mod.=Res 060/2005</t>
  </si>
  <si>
    <t>Dcto. 380-23/11/2004 Mod.=Res 0806/2008 (Gaceta 506/2008), Dec 326/2009 (Gaceta 536/2009) Res 983/2009</t>
  </si>
  <si>
    <t>Dcto. 167-31/05/2004</t>
  </si>
  <si>
    <t>Dcto. 438-07/12/2005 (Gaceta 399/2005) Mod.=Res 223/2009 (Gaceta 516/2009)</t>
  </si>
  <si>
    <t>Dcto. 407-23/12/2004</t>
  </si>
  <si>
    <t>Dcto. 397-15/12/2004</t>
  </si>
  <si>
    <t>Dcto. 264-23/06/2011 Modifica el 199-23/05/2002 Mod.=Res 646/2005, Decreto 399/2009</t>
  </si>
  <si>
    <t>Dcto. 613-29/12/2006 Mod.=Res 1134/2006</t>
  </si>
  <si>
    <t>Dcto. 405-23/12/2004</t>
  </si>
  <si>
    <t>Dcto. 431- 12/2004 (Gaceta 350/2005) Mod.=Res 820/2006,0520/2008 (Gacetas 438/2006,499/2008)</t>
  </si>
  <si>
    <t>Dcto. 0274-15/07/2010, 414-04/11/2005 (Gaceta 392/2005), 274-07/2010 Mod.=Res 426/2006,1140/2006,321/2008</t>
  </si>
  <si>
    <t>Dcto. 308-27/09/2004</t>
  </si>
  <si>
    <t>Dcto. 467-20/11/2006 (Gaceta 446/2006)</t>
  </si>
  <si>
    <t>Dcto. 620-29/12/2006 (Gaceta 455/2007)</t>
  </si>
  <si>
    <t>Dcto. 381-06/09/2002</t>
  </si>
  <si>
    <t>Dcto. 27-11/08/2005 (Gaceta 379/2005)</t>
  </si>
  <si>
    <t>Dcto. 151-12/05/2006</t>
  </si>
  <si>
    <t>Dcto. 176-31/05/2006 Mod.=Res 1040/2005,1039/2005,248/2009 (Gaceta 516/ 2009)</t>
  </si>
  <si>
    <t>Dcto. 415-04/11/2005 (Gaceta 393/2005)</t>
  </si>
  <si>
    <t>Dcto. 411-23/12/2004</t>
  </si>
  <si>
    <t>Dcto. 400-25/09/2006 (Gaceta 441/2006)</t>
  </si>
  <si>
    <t>Dcto. 377-13/09/2006 (Gaceta 439/2006)</t>
  </si>
  <si>
    <t>Dcto. 270-11/08/2005 (Gaceta 378/2005)</t>
  </si>
  <si>
    <t>Dcto. 073-15/03/2006 Mod.=Res 647/2007 (Gaceta 477/2007)</t>
  </si>
  <si>
    <t>Dcto. 125-09/04/2002, 198-23/05/2002 Mod.=Dec 249/2009 (gaceta 529/2009), Res 434/2006</t>
  </si>
  <si>
    <t>Dcto. 262-07/07/2010</t>
  </si>
  <si>
    <t>Dcto. 350-04/09/2006 (Gaceta 434/2006)</t>
  </si>
  <si>
    <t>Candelaria</t>
  </si>
  <si>
    <t>Dcto. 354-04/09/2006 (Gaceta 437/2006)</t>
  </si>
  <si>
    <t>Dcto. 399-15/12/2004 Mod.=Res 582/2007 (Gaceta 484/2007), Res 881/2009</t>
  </si>
  <si>
    <t>Dcto. 070-26/02/2002 Mod.=Res 882/2005,995/2006,0523/2006 (Gacetas 401/2005,448/2006,429/2006,514/2009)</t>
  </si>
  <si>
    <t>Dcto. 116-15/04/2005 (Gaceta 361/2005)</t>
  </si>
  <si>
    <t>Antonio Nariño</t>
  </si>
  <si>
    <t>Dcto. 224/08/06/2011Modifica 298-09/07/2002 Mod.=Res 171/2005, 700/2007 (Gaceta 477/2007)</t>
  </si>
  <si>
    <t>Dcto. 074-15/03/2006 Mod.=Res 865/2006 (Gacetas 483/2007, 438/2006)</t>
  </si>
  <si>
    <t>Dcto. 413-04/11/2005 (Gac 391/2005)</t>
  </si>
  <si>
    <t>Dcto. 353-04/09/2006 (Gaceta 436/2006) Mod.=Dec 458/2009 (Gaceta 525/2009)</t>
  </si>
  <si>
    <t>Dcto. 408-23/12/2004 Mod.=Res 1115/2006 (Gaceta 458/2007), Reso 1297/2008</t>
  </si>
  <si>
    <t>Dcto. 313-06/09/2005 (Gaceta 384/2005)</t>
  </si>
  <si>
    <t>Dcto. 378-13/09/2006 (Gaceta 440/2006)</t>
  </si>
  <si>
    <t>Dcto. 429-28/12/2004 (Gaceta 348/2005) Mod.=Res 719/2004</t>
  </si>
  <si>
    <t>Dcto. 622-29/12/2006 (Gaceta 457/2007) Mod.=Res 624/2007 (Gaceta 477/2007)</t>
  </si>
  <si>
    <t>Dcto. 406-23/12/2004 Mod.=Res 482/2007 (Gaceta 483/2007)</t>
  </si>
  <si>
    <t>Dcto. 297-09/07/2002 Mod.=Res 0483/2008 (Gaceta 499/2008))</t>
  </si>
  <si>
    <t>Dcto. 072-15/03/2006</t>
  </si>
  <si>
    <t>Tunjuelito</t>
  </si>
  <si>
    <t>Dcto. 216-13/07/2005 (Gaceta 372/2005)</t>
  </si>
  <si>
    <t>Dcto. 078-15/03/2006</t>
  </si>
  <si>
    <t>Dcto. 459-02/11/2010</t>
  </si>
  <si>
    <t>UPR3</t>
  </si>
  <si>
    <t>UPR RIO TUNJUELO</t>
  </si>
  <si>
    <t>UPR4</t>
  </si>
  <si>
    <t>UPR RIO BLANCO</t>
  </si>
  <si>
    <t>Decreto 553 de diciembre de 2015</t>
  </si>
  <si>
    <t>Sumapaz</t>
  </si>
  <si>
    <t>UPR5</t>
  </si>
  <si>
    <t>UPR RIO SUMAPAZ</t>
  </si>
  <si>
    <t>Decreto 552 de diciembre de 2015</t>
  </si>
  <si>
    <t>UPR1</t>
  </si>
  <si>
    <t>UPR ZONA NORTE</t>
  </si>
  <si>
    <t>Decreto 435 de noviembre de 2015</t>
  </si>
  <si>
    <t xml:space="preserve">cestos y bancos </t>
  </si>
  <si>
    <t>area</t>
  </si>
  <si>
    <t>%</t>
  </si>
  <si>
    <t>densidad _E</t>
  </si>
  <si>
    <t>ic_e</t>
  </si>
  <si>
    <t>s2</t>
  </si>
  <si>
    <t xml:space="preserve">cantidad de semaforos </t>
  </si>
  <si>
    <t>Semaforos por ha</t>
  </si>
  <si>
    <t>cestos y bancos/ha</t>
  </si>
  <si>
    <t>cestos y bancos</t>
  </si>
  <si>
    <t>cestos y bancos /ha</t>
  </si>
  <si>
    <t xml:space="preserve">luminarias </t>
  </si>
  <si>
    <t>Luminarias</t>
  </si>
  <si>
    <t>Luminarias/ha</t>
  </si>
  <si>
    <t xml:space="preserve">puentes </t>
  </si>
  <si>
    <t>puentes</t>
  </si>
  <si>
    <t>puentes/ha</t>
  </si>
  <si>
    <t>Etiquetas de fila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</si>
  <si>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</si>
  <si>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</si>
  <si>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</si>
  <si>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</si>
  <si>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</si>
  <si>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</si>
  <si>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</si>
  <si>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</si>
  <si>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</si>
  <si>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</si>
  <si>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</si>
  <si>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</si>
  <si>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</si>
  <si>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</si>
  <si>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</si>
  <si>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</si>
  <si>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</si>
  <si>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</si>
  <si>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</si>
  <si>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</si>
  <si>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</si>
  <si>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</si>
  <si>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</si>
  <si>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</si>
  <si>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</si>
  <si>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</si>
  <si>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</si>
  <si>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</si>
  <si>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</si>
  <si>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</si>
  <si>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</si>
  <si>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</si>
  <si>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</si>
  <si>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</si>
  <si>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</si>
  <si>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</si>
  <si>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</si>
  <si>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</si>
  <si>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</si>
  <si>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</si>
  <si>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</si>
  <si>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</si>
  <si>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</si>
  <si>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</si>
  <si>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</si>
  <si>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</si>
  <si>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</si>
  <si>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</si>
  <si>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</si>
  <si>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</si>
  <si>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</si>
  <si>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</si>
  <si>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055</t>
  </si>
  <si>
    <t>056</t>
  </si>
  <si>
    <t>058</t>
  </si>
  <si>
    <t>059</t>
  </si>
  <si>
    <t>060</t>
  </si>
  <si>
    <t>062</t>
  </si>
  <si>
    <t>064</t>
  </si>
  <si>
    <t>065</t>
  </si>
  <si>
    <t>066</t>
  </si>
  <si>
    <t>067</t>
  </si>
  <si>
    <t>070</t>
  </si>
  <si>
    <t>071</t>
  </si>
  <si>
    <t>072</t>
  </si>
  <si>
    <t>073</t>
  </si>
  <si>
    <t>075</t>
  </si>
  <si>
    <t>076</t>
  </si>
  <si>
    <t>077</t>
  </si>
  <si>
    <t>080</t>
  </si>
  <si>
    <t>081</t>
  </si>
  <si>
    <t>082</t>
  </si>
  <si>
    <t>091</t>
  </si>
  <si>
    <t>092</t>
  </si>
  <si>
    <t>093</t>
  </si>
  <si>
    <t>094</t>
  </si>
  <si>
    <t>095</t>
  </si>
  <si>
    <t>096</t>
  </si>
  <si>
    <t>097</t>
  </si>
  <si>
    <t>098</t>
  </si>
  <si>
    <t xml:space="preserve">entropia </t>
  </si>
  <si>
    <t>Cnt_UPlCod</t>
  </si>
  <si>
    <t>total empleos 2016</t>
  </si>
  <si>
    <t>min</t>
  </si>
  <si>
    <t>max</t>
  </si>
  <si>
    <t>empleo/ha</t>
  </si>
  <si>
    <t>empleo/ha)esca</t>
  </si>
  <si>
    <t xml:space="preserve">Dotacion </t>
  </si>
  <si>
    <t>cestos y bancos/ha)esca</t>
  </si>
  <si>
    <t>luminarias esca</t>
  </si>
  <si>
    <t>cestos y bancos /ha)esca</t>
  </si>
  <si>
    <t>Luminarias/ha)esca</t>
  </si>
  <si>
    <t>S5</t>
  </si>
  <si>
    <t>caminabilidad</t>
  </si>
  <si>
    <t>solocodigo</t>
  </si>
  <si>
    <t>Upicodigo</t>
  </si>
  <si>
    <t xml:space="preserve">nombre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</si>
</sst>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dotted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1" fillId="2" borderId="1" xfId="0" applyFont="1" applyFill="1" applyBorder="1"/>
    <xf numFmtId="0" fontId="0" fillId="0" borderId="0" xfId="0" pivotButton="1"/>
    <xf numFmtId="0" fontId="1" fillId="2" borderId="2" xfId="0" applyFont="1" applyFill="1" applyBorder="1" applyAlignment="1">
      <alignment horizontal="left"/>
    </xf>
    <xf numFmtId="0" fontId="1" fillId="2" borderId="2" xfId="0" applyNumberFormat="1" applyFont="1" applyFill="1" applyBorder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3" fontId="0" fillId="0" borderId="0" xfId="0" applyNumberFormat="1"/>
    <xf numFmtId="0" fontId="0" fillId="0" borderId="3" xfId="0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4" xfId="0" applyBorder="1"/>
    <xf numFmtId="0" fontId="0" fillId="0" borderId="3" xfId="0" applyBorder="1"/>
    <xf numFmtId="0" fontId="0" fillId="0" borderId="0" xfId="0" applyAlignment="1">
      <alignment horizontal="right"/>
    </xf>
    <xf numFmtId="3" fontId="0" fillId="0" borderId="3" xfId="0" applyNumberFormat="1" applyBorder="1"/>
    <xf numFmtId="3" fontId="0" fillId="0" borderId="0" xfId="0" applyNumberFormat="1" applyAlignment="1">
      <alignment horizontal="right"/>
    </xf>
    <xf numFmtId="1" fontId="0" fillId="0" borderId="0" xfId="0" applyNumberFormat="1"/>
    <xf numFmtId="164" fontId="0" fillId="0" borderId="0" xfId="0" applyNumberFormat="1"/>
    <xf numFmtId="0" fontId="2" fillId="0" borderId="0" xfId="0" applyFont="1"/>
    <xf numFmtId="0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5" xfId="0" applyBorder="1"/>
    <xf numFmtId="0" fontId="0" fillId="0" borderId="6" xfId="0" applyNumberFormat="1" applyBorder="1"/>
    <xf numFmtId="0" fontId="0" fillId="0" borderId="7" xfId="0" applyBorder="1"/>
    <xf numFmtId="0" fontId="0" fillId="0" borderId="8" xfId="0" applyNumberFormat="1" applyBorder="1"/>
    <xf numFmtId="0" fontId="3" fillId="3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/>
    <xf numFmtId="0" fontId="0" fillId="4" borderId="0" xfId="0" applyFill="1"/>
    <xf numFmtId="0" fontId="5" fillId="4" borderId="0" xfId="0" applyFont="1" applyFill="1"/>
    <xf numFmtId="0" fontId="0" fillId="5" borderId="0" xfId="0" applyFill="1"/>
    <xf numFmtId="0" fontId="5" fillId="5" borderId="0" xfId="0" applyFont="1" applyFill="1"/>
    <xf numFmtId="0" fontId="0" fillId="0" borderId="0" xfId="0" applyFont="1" applyAlignment="1">
      <alignment horizontal="center"/>
    </xf>
    <xf numFmtId="0" fontId="0" fillId="7" borderId="0" xfId="0" applyFill="1"/>
    <xf numFmtId="0" fontId="0" fillId="8" borderId="0" xfId="0" applyFill="1"/>
    <xf numFmtId="0" fontId="1" fillId="0" borderId="0" xfId="0" applyFont="1" applyAlignment="1">
      <alignment wrapText="1"/>
    </xf>
    <xf numFmtId="0" fontId="1" fillId="4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0" fontId="1" fillId="6" borderId="1" xfId="0" applyFont="1" applyFill="1" applyBorder="1" applyAlignment="1">
      <alignment vertical="center" wrapText="1"/>
    </xf>
    <xf numFmtId="164" fontId="1" fillId="0" borderId="0" xfId="0" applyNumberFormat="1" applyFont="1" applyAlignment="1">
      <alignment wrapText="1"/>
    </xf>
    <xf numFmtId="0" fontId="1" fillId="7" borderId="0" xfId="0" applyFont="1" applyFill="1" applyAlignment="1">
      <alignment wrapText="1"/>
    </xf>
    <xf numFmtId="0" fontId="0" fillId="5" borderId="0" xfId="0" applyFont="1" applyFill="1"/>
    <xf numFmtId="0" fontId="6" fillId="5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5" fillId="8" borderId="0" xfId="0" applyFont="1" applyFill="1"/>
    <xf numFmtId="0" fontId="6" fillId="7" borderId="0" xfId="0" applyFont="1" applyFill="1" applyAlignment="1">
      <alignment horizontal="center" wrapText="1"/>
    </xf>
    <xf numFmtId="0" fontId="5" fillId="7" borderId="0" xfId="0" applyFont="1" applyFill="1"/>
    <xf numFmtId="0" fontId="5" fillId="0" borderId="0" xfId="0" applyFont="1"/>
    <xf numFmtId="0" fontId="1" fillId="9" borderId="0" xfId="0" applyFont="1" applyFill="1" applyAlignment="1">
      <alignment wrapText="1"/>
    </xf>
    <xf numFmtId="0" fontId="0" fillId="9" borderId="0" xfId="0" applyFill="1"/>
    <xf numFmtId="1" fontId="0" fillId="9" borderId="0" xfId="0" applyNumberFormat="1" applyFill="1" applyAlignment="1">
      <alignment wrapText="1"/>
    </xf>
    <xf numFmtId="0" fontId="0" fillId="9" borderId="0" xfId="0" applyFill="1" applyAlignment="1">
      <alignment wrapText="1"/>
    </xf>
    <xf numFmtId="0" fontId="0" fillId="0" borderId="0" xfId="0" applyFont="1"/>
    <xf numFmtId="0" fontId="6" fillId="9" borderId="0" xfId="0" applyFont="1" applyFill="1" applyAlignment="1">
      <alignment wrapText="1"/>
    </xf>
    <xf numFmtId="0" fontId="5" fillId="9" borderId="0" xfId="0" applyFont="1" applyFill="1"/>
    <xf numFmtId="0" fontId="7" fillId="0" borderId="0" xfId="0" applyFont="1"/>
    <xf numFmtId="0" fontId="8" fillId="0" borderId="0" xfId="0" applyFont="1" applyAlignment="1">
      <alignment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caballero" refreshedDate="42906.48621354167" createdVersion="3" refreshedVersion="3" minRefreshableVersion="3" recordCount="116">
  <cacheSource type="worksheet">
    <worksheetSource ref="A1:B1048576" sheet="1.3. Parques"/>
  </cacheSource>
  <cacheFields count="2">
    <cacheField name="CODIGO_UPZ" numFmtId="0">
      <sharedItems containsString="0" containsBlank="1" containsNumber="1" containsInteger="1" minValue="1" maxValue="117" count="112">
        <n v="64"/>
        <n v="95"/>
        <n v="76"/>
        <n v="117"/>
        <n v="61"/>
        <n v="77"/>
        <n v="68"/>
        <n v="82"/>
        <n v="84"/>
        <n v="102"/>
        <n v="78"/>
        <n v="87"/>
        <n v="67"/>
        <n v="80"/>
        <n v="52"/>
        <n v="59"/>
        <n v="2"/>
        <n v="74"/>
        <n v="111"/>
        <n v="53"/>
        <n v="63"/>
        <n v="75"/>
        <n v="105"/>
        <n v="108"/>
        <n v="86"/>
        <n v="98"/>
        <n v="70"/>
        <n v="66"/>
        <n v="37"/>
        <n v="39"/>
        <n v="1"/>
        <n v="57"/>
        <n v="49"/>
        <n v="81"/>
        <n v="85"/>
        <n v="26"/>
        <n v="56"/>
        <n v="45"/>
        <n v="10"/>
        <n v="116"/>
        <n v="22"/>
        <n v="15"/>
        <n v="11"/>
        <n v="93"/>
        <n v="38"/>
        <n v="115"/>
        <n v="21"/>
        <n v="112"/>
        <n v="30"/>
        <n v="43"/>
        <n v="113"/>
        <n v="34"/>
        <n v="69"/>
        <n v="100"/>
        <n v="83"/>
        <n v="42"/>
        <n v="107"/>
        <n v="3"/>
        <n v="25"/>
        <n v="17"/>
        <n v="28"/>
        <n v="92"/>
        <n v="97"/>
        <n v="33"/>
        <n v="35"/>
        <n v="79"/>
        <n v="31"/>
        <n v="73"/>
        <n v="101"/>
        <n v="9"/>
        <n v="29"/>
        <n v="90"/>
        <n v="65"/>
        <n v="88"/>
        <n v="41"/>
        <n v="94"/>
        <n v="13"/>
        <n v="18"/>
        <n v="16"/>
        <n v="32"/>
        <n v="27"/>
        <n v="110"/>
        <n v="109"/>
        <n v="40"/>
        <n v="12"/>
        <n v="50"/>
        <n v="44"/>
        <n v="14"/>
        <n v="20"/>
        <n v="36"/>
        <n v="54"/>
        <n v="46"/>
        <n v="19"/>
        <n v="51"/>
        <n v="71"/>
        <n v="62"/>
        <n v="47"/>
        <n v="55"/>
        <n v="114"/>
        <n v="104"/>
        <n v="23"/>
        <n v="72"/>
        <n v="48"/>
        <n v="58"/>
        <n v="106"/>
        <n v="103"/>
        <n v="24"/>
        <n v="99"/>
        <n v="60"/>
        <n v="96"/>
        <n v="91"/>
        <m/>
      </sharedItems>
    </cacheField>
    <cacheField name="AREA" numFmtId="0">
      <sharedItems containsString="0" containsBlank="1" containsNumber="1" minValue="5.757E-3" maxValue="1254544.470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6">
  <r>
    <x v="0"/>
    <n v="7371.786744"/>
  </r>
  <r>
    <x v="1"/>
    <n v="22976.112754000002"/>
  </r>
  <r>
    <x v="2"/>
    <n v="99930.060062000004"/>
  </r>
  <r>
    <x v="3"/>
    <n v="2833.725457"/>
  </r>
  <r>
    <x v="4"/>
    <n v="130490.773172"/>
  </r>
  <r>
    <x v="5"/>
    <n v="392322.90991799999"/>
  </r>
  <r>
    <x v="6"/>
    <n v="112148.585192"/>
  </r>
  <r>
    <x v="7"/>
    <n v="124326.525396"/>
  </r>
  <r>
    <x v="8"/>
    <n v="150863.24491499999"/>
  </r>
  <r>
    <x v="9"/>
    <n v="103422.18786999999"/>
  </r>
  <r>
    <x v="10"/>
    <n v="74603.568761999995"/>
  </r>
  <r>
    <x v="11"/>
    <n v="307002.92290300003"/>
  </r>
  <r>
    <x v="12"/>
    <n v="227451.297979"/>
  </r>
  <r>
    <x v="13"/>
    <n v="95302.983632999996"/>
  </r>
  <r>
    <x v="14"/>
    <n v="56033.662842999998"/>
  </r>
  <r>
    <x v="15"/>
    <n v="128378.901992"/>
  </r>
  <r>
    <x v="16"/>
    <n v="33327.050418999999"/>
  </r>
  <r>
    <x v="17"/>
    <n v="155320.05506399999"/>
  </r>
  <r>
    <x v="18"/>
    <n v="25562.271793"/>
  </r>
  <r>
    <x v="19"/>
    <n v="83785.276591000002"/>
  </r>
  <r>
    <x v="20"/>
    <n v="872.503334"/>
  </r>
  <r>
    <x v="21"/>
    <n v="248369.57165900001"/>
  </r>
  <r>
    <x v="22"/>
    <n v="204200.84620199999"/>
  </r>
  <r>
    <x v="23"/>
    <n v="34311.426029000002"/>
  </r>
  <r>
    <x v="24"/>
    <n v="282209.53178899997"/>
  </r>
  <r>
    <x v="25"/>
    <n v="63213.223027"/>
  </r>
  <r>
    <x v="26"/>
    <n v="222869.49179500001"/>
  </r>
  <r>
    <x v="26"/>
    <n v="5.757E-3"/>
  </r>
  <r>
    <x v="27"/>
    <n v="103383.676666"/>
  </r>
  <r>
    <x v="28"/>
    <n v="59279.406582000003"/>
  </r>
  <r>
    <x v="29"/>
    <n v="188609.34919199999"/>
  </r>
  <r>
    <x v="30"/>
    <n v="67257.205988000002"/>
  </r>
  <r>
    <x v="31"/>
    <n v="286422.83029900002"/>
  </r>
  <r>
    <x v="32"/>
    <n v="130905.62223399999"/>
  </r>
  <r>
    <x v="33"/>
    <n v="174824.77061400001"/>
  </r>
  <r>
    <x v="34"/>
    <n v="421156.79998399998"/>
  </r>
  <r>
    <x v="35"/>
    <n v="205006.27331799999"/>
  </r>
  <r>
    <x v="36"/>
    <n v="155541.27759799999"/>
  </r>
  <r>
    <x v="37"/>
    <n v="253700.84565599999"/>
  </r>
  <r>
    <x v="38"/>
    <n v="138442.534862"/>
  </r>
  <r>
    <x v="39"/>
    <n v="127804.840985"/>
  </r>
  <r>
    <x v="40"/>
    <n v="143972.614803"/>
  </r>
  <r>
    <x v="41"/>
    <n v="185476.73806199999"/>
  </r>
  <r>
    <x v="42"/>
    <n v="154092.887931"/>
  </r>
  <r>
    <x v="43"/>
    <n v="162022.095283"/>
  </r>
  <r>
    <x v="44"/>
    <n v="201934.72571200001"/>
  </r>
  <r>
    <x v="45"/>
    <n v="113202.52112999999"/>
  </r>
  <r>
    <x v="46"/>
    <n v="209795.116003"/>
  </r>
  <r>
    <x v="47"/>
    <n v="219658.189877"/>
  </r>
  <r>
    <x v="48"/>
    <n v="287984.43782599998"/>
  </r>
  <r>
    <x v="49"/>
    <n v="252957.206381"/>
  </r>
  <r>
    <x v="50"/>
    <n v="155763.00494300001"/>
  </r>
  <r>
    <x v="51"/>
    <n v="160772.25874600001"/>
  </r>
  <r>
    <x v="52"/>
    <n v="503979.65919099998"/>
  </r>
  <r>
    <x v="52"/>
    <n v="5.757E-3"/>
  </r>
  <r>
    <x v="53"/>
    <n v="32608.306451"/>
  </r>
  <r>
    <x v="54"/>
    <n v="56510.186257000001"/>
  </r>
  <r>
    <x v="55"/>
    <n v="871571.27275300003"/>
  </r>
  <r>
    <x v="56"/>
    <n v="47015.741415999997"/>
  </r>
  <r>
    <x v="57"/>
    <n v="87521.230414000005"/>
  </r>
  <r>
    <x v="58"/>
    <n v="270857.64721000002"/>
  </r>
  <r>
    <x v="59"/>
    <n v="152070.152363"/>
  </r>
  <r>
    <x v="60"/>
    <n v="431952.21186600003"/>
  </r>
  <r>
    <x v="61"/>
    <n v="33613.958643999998"/>
  </r>
  <r>
    <x v="62"/>
    <n v="201088.97865400001"/>
  </r>
  <r>
    <x v="63"/>
    <n v="260665.46605300001"/>
  </r>
  <r>
    <x v="64"/>
    <n v="87745.728078"/>
  </r>
  <r>
    <x v="65"/>
    <n v="303835.88053299999"/>
  </r>
  <r>
    <x v="66"/>
    <n v="250715.65882700001"/>
  </r>
  <r>
    <x v="67"/>
    <n v="497227.88024700002"/>
  </r>
  <r>
    <x v="68"/>
    <n v="32515.593252999999"/>
  </r>
  <r>
    <x v="69"/>
    <n v="194438.59206"/>
  </r>
  <r>
    <x v="70"/>
    <n v="330242.608786"/>
  </r>
  <r>
    <x v="71"/>
    <n v="133919.09063600001"/>
  </r>
  <r>
    <x v="72"/>
    <n v="267273.60298700002"/>
  </r>
  <r>
    <x v="73"/>
    <n v="180449.56339299999"/>
  </r>
  <r>
    <x v="74"/>
    <n v="185435.509858"/>
  </r>
  <r>
    <x v="75"/>
    <n v="32187.146514"/>
  </r>
  <r>
    <x v="76"/>
    <n v="475929.94945499999"/>
  </r>
  <r>
    <x v="77"/>
    <n v="307883.744236"/>
  </r>
  <r>
    <x v="78"/>
    <n v="309280.92185899999"/>
  </r>
  <r>
    <x v="79"/>
    <n v="261788.10793299999"/>
  </r>
  <r>
    <x v="80"/>
    <n v="500023.43311400001"/>
  </r>
  <r>
    <x v="81"/>
    <n v="178146.836958"/>
  </r>
  <r>
    <x v="82"/>
    <n v="188872.73995700001"/>
  </r>
  <r>
    <x v="83"/>
    <n v="497513.27340399998"/>
  </r>
  <r>
    <x v="84"/>
    <n v="240676.22346899999"/>
  </r>
  <r>
    <x v="85"/>
    <n v="235720.809022"/>
  </r>
  <r>
    <x v="86"/>
    <n v="428133.61506799998"/>
  </r>
  <r>
    <x v="87"/>
    <n v="278345.54061600001"/>
  </r>
  <r>
    <x v="88"/>
    <n v="253212.608744"/>
  </r>
  <r>
    <x v="89"/>
    <n v="270676.541944"/>
  </r>
  <r>
    <x v="90"/>
    <n v="229145.67113500001"/>
  </r>
  <r>
    <x v="91"/>
    <n v="479679.25179499999"/>
  </r>
  <r>
    <x v="92"/>
    <n v="302607.523598"/>
  </r>
  <r>
    <x v="93"/>
    <n v="224034.55809100001"/>
  </r>
  <r>
    <x v="94"/>
    <n v="696730.68524699996"/>
  </r>
  <r>
    <x v="95"/>
    <n v="21868.596813"/>
  </r>
  <r>
    <x v="96"/>
    <n v="202240.68189199999"/>
  </r>
  <r>
    <x v="97"/>
    <n v="151843.99321399999"/>
  </r>
  <r>
    <x v="98"/>
    <n v="265256.34226800001"/>
  </r>
  <r>
    <x v="99"/>
    <n v="1169903.1667500001"/>
  </r>
  <r>
    <x v="100"/>
    <n v="286733.53569599998"/>
  </r>
  <r>
    <x v="101"/>
    <n v="569212.58354400005"/>
  </r>
  <r>
    <x v="102"/>
    <n v="631414.12877499999"/>
  </r>
  <r>
    <x v="103"/>
    <n v="352487.52172399999"/>
  </r>
  <r>
    <x v="104"/>
    <n v="187396.14931400001"/>
  </r>
  <r>
    <x v="105"/>
    <n v="1254544.47016"/>
  </r>
  <r>
    <x v="106"/>
    <n v="690345.92825"/>
  </r>
  <r>
    <x v="107"/>
    <n v="95967.177299000003"/>
  </r>
  <r>
    <x v="108"/>
    <n v="7332.1321170000001"/>
  </r>
  <r>
    <x v="109"/>
    <n v="184637.13233699999"/>
  </r>
  <r>
    <x v="110"/>
    <n v="387320.958117"/>
  </r>
  <r>
    <x v="14"/>
    <n v="8367.197177"/>
  </r>
  <r>
    <x v="108"/>
    <n v="42568.360287000003"/>
  </r>
  <r>
    <x v="11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D1:E114" firstHeaderRow="1" firstDataRow="1" firstDataCol="1"/>
  <pivotFields count="2">
    <pivotField axis="axisRow" showAll="0">
      <items count="113">
        <item x="30"/>
        <item x="16"/>
        <item x="57"/>
        <item x="69"/>
        <item x="38"/>
        <item x="42"/>
        <item x="84"/>
        <item x="76"/>
        <item x="87"/>
        <item x="41"/>
        <item x="78"/>
        <item x="59"/>
        <item x="77"/>
        <item x="92"/>
        <item x="88"/>
        <item x="46"/>
        <item x="40"/>
        <item x="100"/>
        <item x="106"/>
        <item x="58"/>
        <item x="35"/>
        <item x="80"/>
        <item x="60"/>
        <item x="70"/>
        <item x="48"/>
        <item x="66"/>
        <item x="79"/>
        <item x="63"/>
        <item x="51"/>
        <item x="64"/>
        <item x="89"/>
        <item x="28"/>
        <item x="44"/>
        <item x="29"/>
        <item x="83"/>
        <item x="74"/>
        <item x="55"/>
        <item x="49"/>
        <item x="86"/>
        <item x="37"/>
        <item x="91"/>
        <item x="96"/>
        <item x="102"/>
        <item x="32"/>
        <item x="85"/>
        <item x="93"/>
        <item x="14"/>
        <item x="19"/>
        <item x="90"/>
        <item x="97"/>
        <item x="36"/>
        <item x="31"/>
        <item x="103"/>
        <item x="15"/>
        <item x="108"/>
        <item x="4"/>
        <item x="95"/>
        <item x="20"/>
        <item x="0"/>
        <item x="72"/>
        <item x="27"/>
        <item x="12"/>
        <item x="6"/>
        <item x="52"/>
        <item x="26"/>
        <item x="94"/>
        <item x="101"/>
        <item x="67"/>
        <item x="17"/>
        <item x="21"/>
        <item x="2"/>
        <item x="5"/>
        <item x="10"/>
        <item x="65"/>
        <item x="13"/>
        <item x="33"/>
        <item x="7"/>
        <item x="54"/>
        <item x="8"/>
        <item x="34"/>
        <item x="24"/>
        <item x="11"/>
        <item x="73"/>
        <item x="71"/>
        <item x="110"/>
        <item x="61"/>
        <item x="43"/>
        <item x="75"/>
        <item x="1"/>
        <item x="109"/>
        <item x="62"/>
        <item x="25"/>
        <item x="107"/>
        <item x="53"/>
        <item x="68"/>
        <item x="9"/>
        <item x="105"/>
        <item x="99"/>
        <item x="22"/>
        <item x="104"/>
        <item x="56"/>
        <item x="23"/>
        <item x="82"/>
        <item x="81"/>
        <item x="18"/>
        <item x="47"/>
        <item x="50"/>
        <item x="98"/>
        <item x="45"/>
        <item x="39"/>
        <item x="3"/>
        <item x="111"/>
        <item t="default"/>
      </items>
    </pivotField>
    <pivotField dataField="1" showAll="0"/>
  </pivotFields>
  <rowFields count="1">
    <field x="0"/>
  </rowFields>
  <rowItems count="1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 t="grand">
      <x/>
    </i>
  </rowItems>
  <colItems count="1">
    <i/>
  </colItems>
  <dataFields count="1">
    <dataField name="Suma de AREA" fld="1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name="acupz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acupz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nchoanden_upz_1" connectionId="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conectividad" connectionId="5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3"/>
  <sheetViews>
    <sheetView tabSelected="1" topLeftCell="AG1" workbookViewId="0">
      <selection activeCell="AK1" sqref="AK1:AK1048576"/>
    </sheetView>
  </sheetViews>
  <sheetFormatPr baseColWidth="10" defaultRowHeight="15" x14ac:dyDescent="0.25"/>
  <cols>
    <col min="2" max="2" width="11.85546875" bestFit="1" customWidth="1"/>
    <col min="3" max="3" width="28.85546875" bestFit="1" customWidth="1"/>
    <col min="4" max="11" width="11.42578125" style="32"/>
    <col min="12" max="12" width="11.42578125" style="33"/>
    <col min="13" max="19" width="11.42578125" style="34"/>
    <col min="20" max="20" width="11.42578125" style="46"/>
    <col min="21" max="21" width="12" style="34" bestFit="1" customWidth="1"/>
    <col min="22" max="22" width="11.42578125" style="35"/>
    <col min="23" max="23" width="11.42578125" style="38"/>
    <col min="24" max="24" width="11.42578125" style="49"/>
    <col min="25" max="36" width="11.42578125" style="37"/>
    <col min="37" max="37" width="11.42578125" style="51"/>
    <col min="38" max="38" width="11.7109375" customWidth="1"/>
    <col min="44" max="44" width="13.5703125" bestFit="1" customWidth="1"/>
    <col min="45" max="45" width="17.28515625" customWidth="1"/>
    <col min="49" max="51" width="11.42578125" style="54"/>
    <col min="52" max="52" width="15.42578125" style="54" bestFit="1" customWidth="1"/>
    <col min="53" max="53" width="11.42578125" style="59"/>
    <col min="54" max="54" width="12" bestFit="1" customWidth="1"/>
  </cols>
  <sheetData>
    <row r="1" spans="1:54" s="39" customFormat="1" ht="60" x14ac:dyDescent="0.25">
      <c r="A1" s="39" t="s">
        <v>513</v>
      </c>
      <c r="B1" s="39" t="s">
        <v>514</v>
      </c>
      <c r="C1" s="39" t="s">
        <v>515</v>
      </c>
      <c r="D1" s="40" t="s">
        <v>13</v>
      </c>
      <c r="E1" s="40" t="s">
        <v>10</v>
      </c>
      <c r="F1" s="40" t="s">
        <v>150</v>
      </c>
      <c r="G1" s="40" t="s">
        <v>11</v>
      </c>
      <c r="H1" s="40" t="s">
        <v>16</v>
      </c>
      <c r="I1" s="40" t="s">
        <v>153</v>
      </c>
      <c r="J1" s="40" t="s">
        <v>12</v>
      </c>
      <c r="K1" s="40" t="s">
        <v>152</v>
      </c>
      <c r="L1" s="41" t="s">
        <v>151</v>
      </c>
      <c r="M1" s="42" t="s">
        <v>13</v>
      </c>
      <c r="N1" s="42" t="s">
        <v>132</v>
      </c>
      <c r="O1" s="42" t="s">
        <v>133</v>
      </c>
      <c r="P1" s="42" t="s">
        <v>136</v>
      </c>
      <c r="Q1" s="42" t="s">
        <v>137</v>
      </c>
      <c r="R1" s="42" t="s">
        <v>405</v>
      </c>
      <c r="S1" s="43" t="s">
        <v>139</v>
      </c>
      <c r="T1" s="42" t="s">
        <v>140</v>
      </c>
      <c r="U1" s="42" t="s">
        <v>404</v>
      </c>
      <c r="V1" s="47" t="s">
        <v>406</v>
      </c>
      <c r="W1" s="44" t="s">
        <v>268</v>
      </c>
      <c r="X1" s="48" t="s">
        <v>269</v>
      </c>
      <c r="Y1" s="45" t="s">
        <v>13</v>
      </c>
      <c r="Z1" s="45" t="s">
        <v>141</v>
      </c>
      <c r="AA1" s="45" t="s">
        <v>142</v>
      </c>
      <c r="AB1" s="45" t="s">
        <v>143</v>
      </c>
      <c r="AC1" s="45" t="s">
        <v>144</v>
      </c>
      <c r="AD1" s="45" t="s">
        <v>145</v>
      </c>
      <c r="AE1" s="45" t="s">
        <v>146</v>
      </c>
      <c r="AF1" s="45" t="s">
        <v>148</v>
      </c>
      <c r="AG1" s="45" t="s">
        <v>149</v>
      </c>
      <c r="AH1" s="45" t="s">
        <v>147</v>
      </c>
      <c r="AI1" s="45" t="s">
        <v>154</v>
      </c>
      <c r="AJ1" s="45" t="s">
        <v>155</v>
      </c>
      <c r="AK1" s="50" t="s">
        <v>272</v>
      </c>
      <c r="AL1" s="39" t="s">
        <v>407</v>
      </c>
      <c r="AM1" s="39" t="s">
        <v>408</v>
      </c>
      <c r="AN1" s="39" t="s">
        <v>410</v>
      </c>
      <c r="AO1" s="39" t="s">
        <v>411</v>
      </c>
      <c r="AP1" s="39" t="s">
        <v>509</v>
      </c>
      <c r="AQ1" s="39" t="s">
        <v>413</v>
      </c>
      <c r="AR1" s="39" t="s">
        <v>414</v>
      </c>
      <c r="AS1" s="39" t="s">
        <v>510</v>
      </c>
      <c r="AT1" s="39" t="s">
        <v>416</v>
      </c>
      <c r="AU1" s="39" t="s">
        <v>417</v>
      </c>
      <c r="AV1" s="39" t="s">
        <v>506</v>
      </c>
      <c r="AW1" s="53" t="s">
        <v>499</v>
      </c>
      <c r="AX1" s="55" t="s">
        <v>501</v>
      </c>
      <c r="AY1" s="55" t="s">
        <v>504</v>
      </c>
      <c r="AZ1" s="56" t="s">
        <v>505</v>
      </c>
      <c r="BA1" s="58" t="s">
        <v>511</v>
      </c>
      <c r="BB1" s="61" t="s">
        <v>512</v>
      </c>
    </row>
    <row r="2" spans="1:54" x14ac:dyDescent="0.25">
      <c r="A2">
        <v>1</v>
      </c>
      <c r="B2" t="str">
        <f t="shared" ref="B2:B60" si="0">CONCATENATE("UPZ",A2)</f>
        <v>UPZ1</v>
      </c>
      <c r="C2" t="str">
        <f>VLOOKUP(A2,'1. Sub Calidad Ambiental'!$1:$1048576,2,FALSE)</f>
        <v>PASEO DE LOS LIBERTADORES</v>
      </c>
      <c r="D2" s="32">
        <f>VLOOKUP(A2,'1. Sub Calidad Ambiental'!$1:$1048576,3,FALSE)</f>
        <v>6309530.0731809996</v>
      </c>
      <c r="E2" s="32">
        <f>VLOOKUP(A2,'1. Sub Calidad Ambiental'!$1:$1048576,4,FALSE)</f>
        <v>71.529932925371639</v>
      </c>
      <c r="F2" s="32">
        <f>VLOOKUP(A2,'1. Sub Calidad Ambiental'!$1:$1048576,5,FALSE)</f>
        <v>0.16372851160181037</v>
      </c>
      <c r="G2" s="32">
        <f>VLOOKUP(A2,'1. Sub Calidad Ambiental'!$1:$1048576,6,FALSE)</f>
        <v>8923</v>
      </c>
      <c r="H2" s="32">
        <f>VLOOKUP(A2,'1. Sub Calidad Ambiental'!$1:$1048576,7,FALSE)</f>
        <v>14.142099168252953</v>
      </c>
      <c r="I2" s="32">
        <f>VLOOKUP(A2,'1. Sub Calidad Ambiental'!$1:$1048576,8,FALSE)</f>
        <v>8.1800395881137009E-2</v>
      </c>
      <c r="J2" s="32">
        <f>VLOOKUP(A2,'1. Sub Calidad Ambiental'!$1:$1048576,9,FALSE)</f>
        <v>67257.205988000002</v>
      </c>
      <c r="K2" s="32">
        <f>VLOOKUP(A2,'1. Sub Calidad Ambiental'!$1:$1048576,10,FALSE)</f>
        <v>1.0659622065021992E-2</v>
      </c>
      <c r="L2" s="33">
        <f>VLOOKUP(A2,'1. Sub Calidad Ambiental'!$1:$1048576,11,FALSE)</f>
        <v>0.30957716878144953</v>
      </c>
      <c r="M2" s="34">
        <f>VLOOKUP(A2,'2. Sub Densidad'!$1:$1048576,3,FALSE)</f>
        <v>6309530.0731809996</v>
      </c>
      <c r="N2" s="34">
        <f>VLOOKUP(A2,'2. Sub Densidad'!$1:$1048576,4,FALSE)</f>
        <v>208276.788508</v>
      </c>
      <c r="O2" s="34">
        <f>VLOOKUP(A2,'2. Sub Densidad'!$1:$1048576,5,FALSE)</f>
        <v>3.3009873333244233E-2</v>
      </c>
      <c r="P2" s="34">
        <f>VLOOKUP(A2,'2. Sub Densidad'!$1:$1048576,6,FALSE)</f>
        <v>216133.917540305</v>
      </c>
      <c r="Q2" s="34">
        <f>VLOOKUP(A2,'2. Sub Densidad'!$1:$1048576,7,FALSE)</f>
        <v>3.4255152924778653E-2</v>
      </c>
      <c r="R2" s="34">
        <f>VLOOKUP(A2,'2. Sub Densidad'!$1:$1048576,8,FALSE)</f>
        <v>1.6988082617246242E-2</v>
      </c>
      <c r="S2" s="34">
        <f>VLOOKUP(A2,'2. Sub Densidad'!$1:$1048576,9,FALSE)</f>
        <v>4459</v>
      </c>
      <c r="T2" s="46">
        <f>VLOOKUP(A2,'2. Sub Densidad'!$1:$1048576,10,FALSE)</f>
        <v>7.0670873239089893</v>
      </c>
      <c r="U2" s="34">
        <f>VLOOKUP(A2,'2. Sub Densidad'!$1:$1048576,11,FALSE)</f>
        <v>9.220662175063685E-3</v>
      </c>
      <c r="V2" s="35">
        <f>VLOOKUP(A2,'2. Sub Densidad'!$1:$1048576,12,FALSE)</f>
        <v>1.973953937518472E-2</v>
      </c>
      <c r="W2" s="38">
        <f>VLOOKUP(A2,'4. Sub proximidad '!A:M,3,FALSE)</f>
        <v>5226.9543356000004</v>
      </c>
      <c r="X2" s="49">
        <f>VLOOKUP(A2,'4. Sub proximidad '!A:M,4,FALSE)</f>
        <v>0.34986895266870999</v>
      </c>
      <c r="Y2" s="37">
        <f>VLOOKUP(A2,'3. Sub Confort'!A:P,3,FALSE)</f>
        <v>6309530.0731809996</v>
      </c>
      <c r="Z2" s="37">
        <f>VLOOKUP(A2,'3. Sub Confort'!A:P,4,FALSE)</f>
        <v>19867.099674000001</v>
      </c>
      <c r="AA2" s="37">
        <f>VLOOKUP(A2,'3. Sub Confort'!A:P,5,FALSE)</f>
        <v>3.1487447470051988E-3</v>
      </c>
      <c r="AB2" s="37">
        <f>VLOOKUP(A2,'3. Sub Confort'!A:P,6,FALSE)</f>
        <v>3.2611815287857899</v>
      </c>
      <c r="AC2" s="37">
        <f>VLOOKUP(A2,'3. Sub Confort'!A:P,7,FALSE)</f>
        <v>0.196373372339681</v>
      </c>
      <c r="AD2" s="37">
        <f>VLOOKUP(A2,'3. Sub Confort'!A:P,8,FALSE)</f>
        <v>5.1454901645174148E-2</v>
      </c>
      <c r="AE2" s="37">
        <f>VLOOKUP(A2,'3. Sub Confort'!A:P,9,FALSE)</f>
        <v>81</v>
      </c>
      <c r="AF2" s="37">
        <f>VLOOKUP(A2,'3. Sub Confort'!A:P,10,FALSE)</f>
        <v>0.12837723104656384</v>
      </c>
      <c r="AG2" s="37">
        <f>VLOOKUP(A2,'3. Sub Confort'!A:P,11,FALSE)</f>
        <v>6.1196669901240307E-3</v>
      </c>
      <c r="AH2" s="37">
        <f>VLOOKUP(A2,'3. Sub Confort'!A:P,12,FALSE)</f>
        <v>0.281893004115226</v>
      </c>
      <c r="AI2" s="37">
        <f>VLOOKUP(A2,'3. Sub Confort'!A:P,13,FALSE)</f>
        <v>0.61794183901930611</v>
      </c>
      <c r="AJ2" s="37">
        <f>VLOOKUP(A2,'3. Sub Confort'!A:P,14,FALSE)</f>
        <v>3.6401249896161073E-2</v>
      </c>
      <c r="AK2" s="51">
        <f>VLOOKUP(A2,'3. Sub Confort'!A:P,16,FALSE)</f>
        <v>0.31115213623092108</v>
      </c>
      <c r="AL2">
        <v>0</v>
      </c>
      <c r="AM2">
        <v>0</v>
      </c>
      <c r="AN2">
        <f>VLOOKUP(B2,'cestos y bancos'!A:M,2,FALSE)</f>
        <v>5</v>
      </c>
      <c r="AO2">
        <f>VLOOKUP(B2,'cestos y bancos'!A:M,4,FALSE)</f>
        <v>7.9245204349743317E-3</v>
      </c>
      <c r="AP2">
        <f>VLOOKUP(B2,'cestos y bancos'!A:M,5,FALSE)</f>
        <v>4.1329563690703395E-3</v>
      </c>
      <c r="AQ2">
        <f>VLOOKUP(B2,luminarias!A:M,2,FALSE)</f>
        <v>534</v>
      </c>
      <c r="AR2">
        <f>VLOOKUP(B2,luminarias!A:M,4,FALSE)</f>
        <v>0.84633878245525862</v>
      </c>
      <c r="AS2">
        <f>VLOOKUP(B2,luminarias!A:M,5,FALSE)</f>
        <v>4.9608704297853454E-2</v>
      </c>
      <c r="AT2">
        <f>VLOOKUP(B2,puentes!A:M,2,FALSE)</f>
        <v>8</v>
      </c>
      <c r="AU2">
        <f>VLOOKUP(B2,puentes!A:M,4,FALSE)</f>
        <v>1.267923269595893E-2</v>
      </c>
      <c r="AV2">
        <f>AVERAGE(AM2,AP2,AS2,AU2)</f>
        <v>1.660522334072068E-2</v>
      </c>
      <c r="AW2" s="54">
        <f>VLOOKUP(B2,entropia!A:CM,82,FALSE)</f>
        <v>0.59184539070758391</v>
      </c>
      <c r="AX2" s="54">
        <f>VLOOKUP(B2,'empleo 2016'!A:C,3,FALSE)</f>
        <v>401</v>
      </c>
      <c r="AY2" s="54">
        <f>VLOOKUP(B2,'empleo 2016'!A:G,5,FALSE)</f>
        <v>0.6355465501663472</v>
      </c>
      <c r="AZ2" s="54">
        <f>VLOOKUP(B2,'empleo 2016'!A:G,6,FALSE)</f>
        <v>1.4525327337573109E-3</v>
      </c>
      <c r="BA2" s="59">
        <f>AVERAGE(AW2,AZ2)</f>
        <v>0.29664896172067062</v>
      </c>
      <c r="BB2" s="60">
        <f>AVERAGE(BA2,AK2,X2,V2,L2)</f>
        <v>0.25739735175538719</v>
      </c>
    </row>
    <row r="3" spans="1:54" x14ac:dyDescent="0.25">
      <c r="A3">
        <v>2</v>
      </c>
      <c r="B3" t="str">
        <f t="shared" si="0"/>
        <v>UPZ2</v>
      </c>
      <c r="C3" t="str">
        <f>VLOOKUP(A3,'1. Sub Calidad Ambiental'!$1:$1048576,2,FALSE)</f>
        <v>LA ACADEMIA</v>
      </c>
      <c r="D3" s="32">
        <f>VLOOKUP(A3,'1. Sub Calidad Ambiental'!$1:$1048576,3,FALSE)</f>
        <v>6720730.8048869995</v>
      </c>
      <c r="E3" s="32">
        <f>VLOOKUP(A3,'1. Sub Calidad Ambiental'!$1:$1048576,4,FALSE)</f>
        <v>71.823942000000002</v>
      </c>
      <c r="F3" s="32">
        <f>VLOOKUP(A3,'1. Sub Calidad Ambiental'!$1:$1048576,5,FALSE)</f>
        <v>0.1724334396427038</v>
      </c>
      <c r="G3" s="32">
        <f>VLOOKUP(A3,'1. Sub Calidad Ambiental'!$1:$1048576,6,FALSE)</f>
        <v>6898</v>
      </c>
      <c r="H3" s="32">
        <f>VLOOKUP(A3,'1. Sub Calidad Ambiental'!$1:$1048576,7,FALSE)</f>
        <v>10.263764760499109</v>
      </c>
      <c r="I3" s="32">
        <f>VLOOKUP(A3,'1. Sub Calidad Ambiental'!$1:$1048576,8,FALSE)</f>
        <v>5.9367425631156011E-2</v>
      </c>
      <c r="J3" s="32">
        <f>VLOOKUP(A3,'1. Sub Calidad Ambiental'!$1:$1048576,9,FALSE)</f>
        <v>33327.050418999999</v>
      </c>
      <c r="K3" s="32">
        <f>VLOOKUP(A3,'1. Sub Calidad Ambiental'!$1:$1048576,10,FALSE)</f>
        <v>4.9588432250204303E-3</v>
      </c>
      <c r="L3" s="33">
        <f>VLOOKUP(A3,'1. Sub Calidad Ambiental'!$1:$1048576,11,FALSE)</f>
        <v>0.29729760973782421</v>
      </c>
      <c r="M3" s="34">
        <f>VLOOKUP(A3,'2. Sub Densidad'!$1:$1048576,3,FALSE)</f>
        <v>6720730.8048869995</v>
      </c>
      <c r="N3" s="34">
        <f>VLOOKUP(A3,'2. Sub Densidad'!$1:$1048576,4,FALSE)</f>
        <v>336486.54213900003</v>
      </c>
      <c r="O3" s="34">
        <f>VLOOKUP(A3,'2. Sub Densidad'!$1:$1048576,5,FALSE)</f>
        <v>5.006695728600271E-2</v>
      </c>
      <c r="P3" s="34">
        <f>VLOOKUP(A3,'2. Sub Densidad'!$1:$1048576,6,FALSE)</f>
        <v>428243.959062515</v>
      </c>
      <c r="Q3" s="34">
        <f>VLOOKUP(A3,'2. Sub Densidad'!$1:$1048576,7,FALSE)</f>
        <v>6.3719850042366841E-2</v>
      </c>
      <c r="R3" s="34">
        <f>VLOOKUP(A3,'2. Sub Densidad'!$1:$1048576,8,FALSE)</f>
        <v>3.2035949157353749E-2</v>
      </c>
      <c r="S3" s="34">
        <f>VLOOKUP(A3,'2. Sub Densidad'!$1:$1048576,9,FALSE)</f>
        <v>1072</v>
      </c>
      <c r="T3" s="46">
        <f>VLOOKUP(A3,'2. Sub Densidad'!$1:$1048576,10,FALSE)</f>
        <v>1.5950646307995138</v>
      </c>
      <c r="U3" s="34">
        <f>VLOOKUP(A3,'2. Sub Densidad'!$1:$1048576,11,FALSE)</f>
        <v>4.901346621528185E-4</v>
      </c>
      <c r="V3" s="35">
        <f>VLOOKUP(A3,'2. Sub Densidad'!$1:$1048576,12,FALSE)</f>
        <v>2.7531013701836429E-2</v>
      </c>
      <c r="W3" s="38">
        <f>VLOOKUP(A3,'4. Sub proximidad '!A:M,3,FALSE)</f>
        <v>5163.1866442700002</v>
      </c>
      <c r="X3" s="49">
        <f>VLOOKUP(A3,'4. Sub proximidad '!A:M,4,FALSE)</f>
        <v>0.34366426635713215</v>
      </c>
      <c r="Y3" s="37">
        <f>VLOOKUP(A3,'3. Sub Confort'!A:P,3,FALSE)</f>
        <v>6720730.8048869995</v>
      </c>
      <c r="Z3" s="37">
        <f>VLOOKUP(A3,'3. Sub Confort'!A:P,4,FALSE)</f>
        <v>8078.2713279999998</v>
      </c>
      <c r="AA3" s="37">
        <f>VLOOKUP(A3,'3. Sub Confort'!A:P,5,FALSE)</f>
        <v>1.2019929919118112E-3</v>
      </c>
      <c r="AB3" s="37">
        <f>VLOOKUP(A3,'3. Sub Confort'!A:P,6,FALSE)</f>
        <v>9.08077366752741</v>
      </c>
      <c r="AC3" s="37">
        <f>VLOOKUP(A3,'3. Sub Confort'!A:P,7,FALSE)</f>
        <v>1</v>
      </c>
      <c r="AD3" s="37">
        <f>VLOOKUP(A3,'3. Sub Confort'!A:P,8,FALSE)</f>
        <v>0.25090149474393386</v>
      </c>
      <c r="AE3" s="37">
        <f>VLOOKUP(A3,'3. Sub Confort'!A:P,9,FALSE)</f>
        <v>88</v>
      </c>
      <c r="AF3" s="37">
        <f>VLOOKUP(A3,'3. Sub Confort'!A:P,10,FALSE)</f>
        <v>0.13093814133428844</v>
      </c>
      <c r="AG3" s="37">
        <f>VLOOKUP(A3,'3. Sub Confort'!A:P,11,FALSE)</f>
        <v>6.5852504392747762E-3</v>
      </c>
      <c r="AH3" s="37">
        <f>VLOOKUP(A3,'3. Sub Confort'!A:P,12,FALSE)</f>
        <v>0.3125</v>
      </c>
      <c r="AI3" s="37">
        <f>VLOOKUP(A3,'3. Sub Confort'!A:P,13,FALSE)</f>
        <v>0.61205938532999771</v>
      </c>
      <c r="AJ3" s="37">
        <f>VLOOKUP(A3,'3. Sub Confort'!A:P,14,FALSE)</f>
        <v>3.5864419042957806E-2</v>
      </c>
      <c r="AK3" s="51">
        <f>VLOOKUP(A3,'3. Sub Confort'!A:P,16,FALSE)</f>
        <v>0.36613841407702069</v>
      </c>
      <c r="AL3">
        <v>0</v>
      </c>
      <c r="AM3">
        <v>0</v>
      </c>
      <c r="AN3">
        <f>VLOOKUP(B3,'cestos y bancos'!A:M,2,FALSE)</f>
        <v>3</v>
      </c>
      <c r="AO3">
        <f>VLOOKUP(B3,'cestos y bancos'!A:M,4,FALSE)</f>
        <v>4.4638002727578393E-3</v>
      </c>
      <c r="AP3">
        <f>VLOOKUP(B3,'cestos y bancos'!A:M,5,FALSE)</f>
        <v>2.328051510364007E-3</v>
      </c>
      <c r="AQ3">
        <f>VLOOKUP(B3,luminarias!A:M,2,FALSE)</f>
        <v>524</v>
      </c>
      <c r="AR3">
        <f>VLOOKUP(B3,luminarias!A:M,4,FALSE)</f>
        <v>0.77967711430836928</v>
      </c>
      <c r="AS3">
        <f>VLOOKUP(B3,luminarias!A:M,5,FALSE)</f>
        <v>4.5701286781776797E-2</v>
      </c>
      <c r="AT3">
        <f>VLOOKUP(B3,puentes!A:M,2,FALSE)</f>
        <v>4</v>
      </c>
      <c r="AU3">
        <f>VLOOKUP(B3,puentes!A:M,4,FALSE)</f>
        <v>5.9517336970104527E-3</v>
      </c>
      <c r="AV3">
        <f t="shared" ref="AV3:AV66" si="1">AVERAGE(AM3,AP3,AS3,AU3)</f>
        <v>1.3495267997287813E-2</v>
      </c>
      <c r="AW3" s="54">
        <f>VLOOKUP(B3,entropia!A:CM,82,FALSE)</f>
        <v>0.47442371821581208</v>
      </c>
      <c r="AX3" s="54">
        <f>VLOOKUP(B3,'empleo 2016'!A:C,3,FALSE)</f>
        <v>384</v>
      </c>
      <c r="AY3" s="54">
        <f>VLOOKUP(B3,'empleo 2016'!A:G,5,FALSE)</f>
        <v>0.57136621431203494</v>
      </c>
      <c r="AZ3" s="54">
        <f>VLOOKUP(B3,'empleo 2016'!A:G,6,FALSE)</f>
        <v>1.2896386803717354E-3</v>
      </c>
      <c r="BA3" s="59">
        <f t="shared" ref="BA3:BA66" si="2">AVERAGE(AW3,AZ3)</f>
        <v>0.23785667844809191</v>
      </c>
      <c r="BB3" s="60">
        <f t="shared" ref="BB3:BB66" si="3">AVERAGE(BA3,AK3,X3,V3,L3)</f>
        <v>0.25449759646438108</v>
      </c>
    </row>
    <row r="4" spans="1:54" x14ac:dyDescent="0.25">
      <c r="A4">
        <v>3</v>
      </c>
      <c r="B4" t="str">
        <f t="shared" si="0"/>
        <v>UPZ3</v>
      </c>
      <c r="C4" t="str">
        <f>VLOOKUP(A4,'1. Sub Calidad Ambiental'!$1:$1048576,2,FALSE)</f>
        <v>GUAYMARAL</v>
      </c>
      <c r="D4" s="32">
        <f>VLOOKUP(A4,'1. Sub Calidad Ambiental'!$1:$1048576,3,FALSE)</f>
        <v>4536367.0429100003</v>
      </c>
      <c r="E4" s="32">
        <f>VLOOKUP(A4,'1. Sub Calidad Ambiental'!$1:$1048576,4,FALSE)</f>
        <v>71.823942000000002</v>
      </c>
      <c r="F4" s="32">
        <f>VLOOKUP(A4,'1. Sub Calidad Ambiental'!$1:$1048576,5,FALSE)</f>
        <v>0.1724334396427038</v>
      </c>
      <c r="G4" s="32">
        <f>VLOOKUP(A4,'1. Sub Calidad Ambiental'!$1:$1048576,6,FALSE)</f>
        <v>13067</v>
      </c>
      <c r="H4" s="32">
        <f>VLOOKUP(A4,'1. Sub Calidad Ambiental'!$1:$1048576,7,FALSE)</f>
        <v>28.804988389162062</v>
      </c>
      <c r="I4" s="32">
        <f>VLOOKUP(A4,'1. Sub Calidad Ambiental'!$1:$1048576,8,FALSE)</f>
        <v>0.16661313328041757</v>
      </c>
      <c r="J4" s="32">
        <f>VLOOKUP(A4,'1. Sub Calidad Ambiental'!$1:$1048576,9,FALSE)</f>
        <v>87521.230414000005</v>
      </c>
      <c r="K4" s="32">
        <f>VLOOKUP(A4,'1. Sub Calidad Ambiental'!$1:$1048576,10,FALSE)</f>
        <v>1.9293242717383086E-2</v>
      </c>
      <c r="L4" s="33">
        <f>VLOOKUP(A4,'1. Sub Calidad Ambiental'!$1:$1048576,11,FALSE)</f>
        <v>0.33782431211836556</v>
      </c>
      <c r="M4" s="34">
        <f>VLOOKUP(A4,'2. Sub Densidad'!$1:$1048576,3,FALSE)</f>
        <v>4536367.0429100003</v>
      </c>
      <c r="N4" s="34">
        <f>VLOOKUP(A4,'2. Sub Densidad'!$1:$1048576,4,FALSE)</f>
        <v>266064.92984599998</v>
      </c>
      <c r="O4" s="34">
        <f>VLOOKUP(A4,'2. Sub Densidad'!$1:$1048576,5,FALSE)</f>
        <v>5.8651543697690732E-2</v>
      </c>
      <c r="P4" s="34">
        <f>VLOOKUP(A4,'2. Sub Densidad'!$1:$1048576,6,FALSE)</f>
        <v>404447.59976726997</v>
      </c>
      <c r="Q4" s="34">
        <f>VLOOKUP(A4,'2. Sub Densidad'!$1:$1048576,7,FALSE)</f>
        <v>8.9156718568307008E-2</v>
      </c>
      <c r="R4" s="34">
        <f>VLOOKUP(A4,'2. Sub Densidad'!$1:$1048576,8,FALSE)</f>
        <v>4.5026770045450491E-2</v>
      </c>
      <c r="S4" s="34">
        <f>VLOOKUP(A4,'2. Sub Densidad'!$1:$1048576,9,FALSE)</f>
        <v>1839</v>
      </c>
      <c r="T4" s="46">
        <f>VLOOKUP(A4,'2. Sub Densidad'!$1:$1048576,10,FALSE)</f>
        <v>4.0539047713835643</v>
      </c>
      <c r="U4" s="34">
        <f>VLOOKUP(A4,'2. Sub Densidad'!$1:$1048576,11,FALSE)</f>
        <v>4.4131760494355299E-3</v>
      </c>
      <c r="V4" s="35">
        <f>VLOOKUP(A4,'2. Sub Densidad'!$1:$1048576,12,FALSE)</f>
        <v>3.6030496597525587E-2</v>
      </c>
      <c r="W4" s="38">
        <f>VLOOKUP(A4,'4. Sub proximidad '!A:M,3,FALSE)</f>
        <v>2912.19996421</v>
      </c>
      <c r="X4" s="49">
        <f>VLOOKUP(A4,'4. Sub proximidad '!A:M,4,FALSE)</f>
        <v>0.12464008734092322</v>
      </c>
      <c r="Y4" s="37">
        <f>VLOOKUP(A4,'3. Sub Confort'!A:P,3,FALSE)</f>
        <v>4536367.0429100003</v>
      </c>
      <c r="Z4" s="37">
        <f>VLOOKUP(A4,'3. Sub Confort'!A:P,4,FALSE)</f>
        <v>1999.6650830000001</v>
      </c>
      <c r="AA4" s="37">
        <f>VLOOKUP(A4,'3. Sub Confort'!A:P,5,FALSE)</f>
        <v>4.4080760310727629E-4</v>
      </c>
      <c r="AB4" s="37">
        <f>VLOOKUP(A4,'3. Sub Confort'!A:P,6,FALSE)</f>
        <v>4.2866395090293503</v>
      </c>
      <c r="AC4" s="37">
        <f>VLOOKUP(A4,'3. Sub Confort'!A:P,7,FALSE)</f>
        <v>0.33797871491763798</v>
      </c>
      <c r="AD4" s="37">
        <f>VLOOKUP(A4,'3. Sub Confort'!A:P,8,FALSE)</f>
        <v>8.482528443173995E-2</v>
      </c>
      <c r="AE4" s="37">
        <f>VLOOKUP(A4,'3. Sub Confort'!A:P,9,FALSE)</f>
        <v>155</v>
      </c>
      <c r="AF4" s="37">
        <f>VLOOKUP(A4,'3. Sub Confort'!A:P,10,FALSE)</f>
        <v>0.34168311014924002</v>
      </c>
      <c r="AG4" s="37">
        <f>VLOOKUP(A4,'3. Sub Confort'!A:P,11,FALSE)</f>
        <v>4.4899505312768137E-2</v>
      </c>
      <c r="AH4" s="37">
        <f>VLOOKUP(A4,'3. Sub Confort'!A:P,12,FALSE)</f>
        <v>0.25483870967741901</v>
      </c>
      <c r="AI4" s="37">
        <f>VLOOKUP(A4,'3. Sub Confort'!A:P,13,FALSE)</f>
        <v>0.51396671143728834</v>
      </c>
      <c r="AJ4" s="37">
        <f>VLOOKUP(A4,'3. Sub Confort'!A:P,14,FALSE)</f>
        <v>2.6912512814690703E-2</v>
      </c>
      <c r="AK4" s="51">
        <f>VLOOKUP(A4,'3. Sub Confort'!A:P,16,FALSE)</f>
        <v>0.31665760234873297</v>
      </c>
      <c r="AL4">
        <v>0</v>
      </c>
      <c r="AM4">
        <v>0</v>
      </c>
      <c r="AN4">
        <v>0</v>
      </c>
      <c r="AO4">
        <v>0</v>
      </c>
      <c r="AP4">
        <v>0</v>
      </c>
      <c r="AQ4">
        <f>VLOOKUP(B4,luminarias!A:M,2,FALSE)</f>
        <v>197</v>
      </c>
      <c r="AR4">
        <f>VLOOKUP(B4,luminarias!A:M,4,FALSE)</f>
        <v>0.4342682109638728</v>
      </c>
      <c r="AS4">
        <f>VLOOKUP(B4,luminarias!A:M,5,FALSE)</f>
        <v>2.5454916766505964E-2</v>
      </c>
      <c r="AT4">
        <v>0</v>
      </c>
      <c r="AU4">
        <v>0</v>
      </c>
      <c r="AV4">
        <f t="shared" si="1"/>
        <v>6.363729191626491E-3</v>
      </c>
      <c r="AW4" s="54">
        <f>VLOOKUP(B4,entropia!A:CM,82,FALSE)</f>
        <v>0.35762532633006489</v>
      </c>
      <c r="AX4" s="54">
        <f>VLOOKUP(B4,'empleo 2016'!A:C,3,FALSE)</f>
        <v>6158</v>
      </c>
      <c r="AY4" s="54">
        <f>VLOOKUP(B4,'empleo 2016'!A:G,5,FALSE)</f>
        <v>13.574738017499181</v>
      </c>
      <c r="AZ4" s="54">
        <f>VLOOKUP(B4,'empleo 2016'!A:G,6,FALSE)</f>
        <v>3.4293079882503318E-2</v>
      </c>
      <c r="BA4" s="59">
        <f t="shared" si="2"/>
        <v>0.19595920310628409</v>
      </c>
      <c r="BB4" s="60">
        <f t="shared" si="3"/>
        <v>0.20222234030236627</v>
      </c>
    </row>
    <row r="5" spans="1:54" x14ac:dyDescent="0.25">
      <c r="A5">
        <v>9</v>
      </c>
      <c r="B5" t="str">
        <f t="shared" si="0"/>
        <v>UPZ9</v>
      </c>
      <c r="C5" t="str">
        <f>VLOOKUP(A5,'1. Sub Calidad Ambiental'!$1:$1048576,2,FALSE)</f>
        <v>VERBENAL</v>
      </c>
      <c r="D5" s="32">
        <f>VLOOKUP(A5,'1. Sub Calidad Ambiental'!$1:$1048576,3,FALSE)</f>
        <v>3557883.9591450002</v>
      </c>
      <c r="E5" s="32">
        <f>VLOOKUP(A5,'1. Sub Calidad Ambiental'!$1:$1048576,4,FALSE)</f>
        <v>66.739394340462837</v>
      </c>
      <c r="F5" s="32">
        <f>VLOOKUP(A5,'1. Sub Calidad Ambiental'!$1:$1048576,5,FALSE)</f>
        <v>2.1891754653180853E-2</v>
      </c>
      <c r="G5" s="32">
        <f>VLOOKUP(A5,'1. Sub Calidad Ambiental'!$1:$1048576,6,FALSE)</f>
        <v>11959</v>
      </c>
      <c r="H5" s="32">
        <f>VLOOKUP(A5,'1. Sub Calidad Ambiental'!$1:$1048576,7,FALSE)</f>
        <v>33.612675785170588</v>
      </c>
      <c r="I5" s="32">
        <f>VLOOKUP(A5,'1. Sub Calidad Ambiental'!$1:$1048576,8,FALSE)</f>
        <v>0.19442164512773147</v>
      </c>
      <c r="J5" s="32">
        <f>VLOOKUP(A5,'1. Sub Calidad Ambiental'!$1:$1048576,9,FALSE)</f>
        <v>194438.59206</v>
      </c>
      <c r="K5" s="32">
        <f>VLOOKUP(A5,'1. Sub Calidad Ambiental'!$1:$1048576,10,FALSE)</f>
        <v>5.4650065683065671E-2</v>
      </c>
      <c r="L5" s="33">
        <f>VLOOKUP(A5,'1. Sub Calidad Ambiental'!$1:$1048576,11,FALSE)</f>
        <v>0.40905998538587207</v>
      </c>
      <c r="M5" s="34">
        <f>VLOOKUP(A5,'2. Sub Densidad'!$1:$1048576,3,FALSE)</f>
        <v>3557883.9591450002</v>
      </c>
      <c r="N5" s="34">
        <f>VLOOKUP(A5,'2. Sub Densidad'!$1:$1048576,4,FALSE)</f>
        <v>1109635.2065300001</v>
      </c>
      <c r="O5" s="34">
        <f>VLOOKUP(A5,'2. Sub Densidad'!$1:$1048576,5,FALSE)</f>
        <v>0.31188066257131614</v>
      </c>
      <c r="P5" s="34">
        <f>VLOOKUP(A5,'2. Sub Densidad'!$1:$1048576,6,FALSE)</f>
        <v>2940005.3325911402</v>
      </c>
      <c r="Q5" s="34">
        <f>VLOOKUP(A5,'2. Sub Densidad'!$1:$1048576,7,FALSE)</f>
        <v>0.82633536291544951</v>
      </c>
      <c r="R5" s="34">
        <f>VLOOKUP(A5,'2. Sub Densidad'!$1:$1048576,8,FALSE)</f>
        <v>0.4215100514477057</v>
      </c>
      <c r="S5" s="34">
        <f>VLOOKUP(A5,'2. Sub Densidad'!$1:$1048576,9,FALSE)</f>
        <v>106799</v>
      </c>
      <c r="T5" s="46">
        <f>VLOOKUP(A5,'2. Sub Densidad'!$1:$1048576,10,FALSE)</f>
        <v>300.17561344430413</v>
      </c>
      <c r="U5" s="34">
        <f>VLOOKUP(A5,'2. Sub Densidad'!$1:$1048576,11,FALSE)</f>
        <v>0.47687077897469199</v>
      </c>
      <c r="V5" s="35">
        <f>VLOOKUP(A5,'2. Sub Densidad'!$1:$1048576,12,FALSE)</f>
        <v>0.40342049766457128</v>
      </c>
      <c r="W5" s="38">
        <f>VLOOKUP(A5,'4. Sub proximidad '!A:M,3,FALSE)</f>
        <v>8496.4634986500005</v>
      </c>
      <c r="X5" s="49">
        <f>VLOOKUP(A5,'4. Sub proximidad '!A:M,4,FALSE)</f>
        <v>0.66799680591922816</v>
      </c>
      <c r="Y5" s="37">
        <f>VLOOKUP(A5,'3. Sub Confort'!A:P,3,FALSE)</f>
        <v>3557883.9591450002</v>
      </c>
      <c r="Z5" s="37">
        <f>VLOOKUP(A5,'3. Sub Confort'!A:P,4,FALSE)</f>
        <v>210571.03555299999</v>
      </c>
      <c r="AA5" s="37">
        <f>VLOOKUP(A5,'3. Sub Confort'!A:P,5,FALSE)</f>
        <v>5.9184346080697531E-2</v>
      </c>
      <c r="AB5" s="37">
        <f>VLOOKUP(A5,'3. Sub Confort'!A:P,6,FALSE)</f>
        <v>2.2329150441502401</v>
      </c>
      <c r="AC5" s="37">
        <f>VLOOKUP(A5,'3. Sub Confort'!A:P,7,FALSE)</f>
        <v>5.4380203800814701E-2</v>
      </c>
      <c r="AD5" s="37">
        <f>VLOOKUP(A5,'3. Sub Confort'!A:P,8,FALSE)</f>
        <v>5.7983310510726825E-2</v>
      </c>
      <c r="AE5" s="37">
        <f>VLOOKUP(A5,'3. Sub Confort'!A:P,9,FALSE)</f>
        <v>872</v>
      </c>
      <c r="AF5" s="37">
        <f>VLOOKUP(A5,'3. Sub Confort'!A:P,10,FALSE)</f>
        <v>2.4508949982999204</v>
      </c>
      <c r="AG5" s="37">
        <f>VLOOKUP(A5,'3. Sub Confort'!A:P,11,FALSE)</f>
        <v>0.42836242886073933</v>
      </c>
      <c r="AH5" s="37">
        <f>VLOOKUP(A5,'3. Sub Confort'!A:P,12,FALSE)</f>
        <v>0.32014525993883802</v>
      </c>
      <c r="AI5" s="37">
        <f>VLOOKUP(A5,'3. Sub Confort'!A:P,13,FALSE)</f>
        <v>1.9430926291338946</v>
      </c>
      <c r="AJ5" s="37">
        <f>VLOOKUP(A5,'3. Sub Confort'!A:P,14,FALSE)</f>
        <v>0.15733408963498621</v>
      </c>
      <c r="AK5" s="51">
        <f>VLOOKUP(A5,'3. Sub Confort'!A:P,16,FALSE)</f>
        <v>0.35053938381700772</v>
      </c>
      <c r="AL5">
        <f>VLOOKUP(B5,semaforos!A:M,2,FALSE)</f>
        <v>12</v>
      </c>
      <c r="AM5">
        <f>VLOOKUP(B5,semaforos!A:M,4,FALSE)</f>
        <v>3.3727912820688509E-2</v>
      </c>
      <c r="AN5">
        <f>VLOOKUP(B5,'cestos y bancos'!A:M,2,FALSE)</f>
        <v>17</v>
      </c>
      <c r="AO5">
        <f>VLOOKUP(B5,'cestos y bancos'!A:M,4,FALSE)</f>
        <v>4.7781209829308724E-2</v>
      </c>
      <c r="AP5">
        <f>VLOOKUP(B5,'cestos y bancos'!A:M,5,FALSE)</f>
        <v>2.4919824121390818E-2</v>
      </c>
      <c r="AQ5">
        <f>VLOOKUP(B5,luminarias!A:M,2,FALSE)</f>
        <v>3237</v>
      </c>
      <c r="AR5">
        <f>VLOOKUP(B5,luminarias!A:M,4,FALSE)</f>
        <v>9.0981044833807267</v>
      </c>
      <c r="AS5">
        <f>VLOOKUP(B5,luminarias!A:M,5,FALSE)</f>
        <v>0.53329137733431164</v>
      </c>
      <c r="AT5">
        <f>VLOOKUP(B5,puentes!A:M,2,FALSE)</f>
        <v>9</v>
      </c>
      <c r="AU5">
        <f>VLOOKUP(B5,puentes!A:M,4,FALSE)</f>
        <v>2.5295934615516383E-2</v>
      </c>
      <c r="AV5">
        <f t="shared" si="1"/>
        <v>0.15430876222297685</v>
      </c>
      <c r="AW5" s="54">
        <f>VLOOKUP(B5,entropia!A:CM,82,FALSE)</f>
        <v>0.38332273810477163</v>
      </c>
      <c r="AX5" s="54">
        <f>VLOOKUP(B5,'empleo 2016'!A:C,3,FALSE)</f>
        <v>12711</v>
      </c>
      <c r="AY5" s="54">
        <f>VLOOKUP(B5,'empleo 2016'!A:G,5,FALSE)</f>
        <v>35.726297125494668</v>
      </c>
      <c r="AZ5" s="54">
        <f>VLOOKUP(B5,'empleo 2016'!A:G,6,FALSE)</f>
        <v>9.0515242074088356E-2</v>
      </c>
      <c r="BA5" s="59">
        <f t="shared" si="2"/>
        <v>0.23691899008942999</v>
      </c>
      <c r="BB5" s="60">
        <f t="shared" si="3"/>
        <v>0.41358713257522178</v>
      </c>
    </row>
    <row r="6" spans="1:54" x14ac:dyDescent="0.25">
      <c r="A6">
        <v>10</v>
      </c>
      <c r="B6" t="str">
        <f t="shared" si="0"/>
        <v>UPZ10</v>
      </c>
      <c r="C6" t="str">
        <f>VLOOKUP(A6,'1. Sub Calidad Ambiental'!$1:$1048576,2,FALSE)</f>
        <v>LA URIBE</v>
      </c>
      <c r="D6" s="32">
        <f>VLOOKUP(A6,'1. Sub Calidad Ambiental'!$1:$1048576,3,FALSE)</f>
        <v>3452642.5419959999</v>
      </c>
      <c r="E6" s="32">
        <f>VLOOKUP(A6,'1. Sub Calidad Ambiental'!$1:$1048576,4,FALSE)</f>
        <v>66</v>
      </c>
      <c r="F6" s="32">
        <f>VLOOKUP(A6,'1. Sub Calidad Ambiental'!$1:$1048576,5,FALSE)</f>
        <v>0</v>
      </c>
      <c r="G6" s="32">
        <f>VLOOKUP(A6,'1. Sub Calidad Ambiental'!$1:$1048576,6,FALSE)</f>
        <v>6618</v>
      </c>
      <c r="H6" s="32">
        <f>VLOOKUP(A6,'1. Sub Calidad Ambiental'!$1:$1048576,7,FALSE)</f>
        <v>19.167926941472725</v>
      </c>
      <c r="I6" s="32">
        <f>VLOOKUP(A6,'1. Sub Calidad Ambiental'!$1:$1048576,8,FALSE)</f>
        <v>0.11087067014442926</v>
      </c>
      <c r="J6" s="32">
        <f>VLOOKUP(A6,'1. Sub Calidad Ambiental'!$1:$1048576,9,FALSE)</f>
        <v>138442.534862</v>
      </c>
      <c r="K6" s="32">
        <f>VLOOKUP(A6,'1. Sub Calidad Ambiental'!$1:$1048576,10,FALSE)</f>
        <v>4.0097558081400829E-2</v>
      </c>
      <c r="L6" s="33">
        <f>VLOOKUP(A6,'1. Sub Calidad Ambiental'!$1:$1048576,11,FALSE)</f>
        <v>0.38365607607527669</v>
      </c>
      <c r="M6" s="34">
        <f>VLOOKUP(A6,'2. Sub Densidad'!$1:$1048576,3,FALSE)</f>
        <v>3452642.5419959999</v>
      </c>
      <c r="N6" s="34">
        <f>VLOOKUP(A6,'2. Sub Densidad'!$1:$1048576,4,FALSE)</f>
        <v>477782.475592</v>
      </c>
      <c r="O6" s="34">
        <f>VLOOKUP(A6,'2. Sub Densidad'!$1:$1048576,5,FALSE)</f>
        <v>0.13838168005535556</v>
      </c>
      <c r="P6" s="34">
        <f>VLOOKUP(A6,'2. Sub Densidad'!$1:$1048576,6,FALSE)</f>
        <v>1542159.4947136</v>
      </c>
      <c r="Q6" s="34">
        <f>VLOOKUP(A6,'2. Sub Densidad'!$1:$1048576,7,FALSE)</f>
        <v>0.4466606305042124</v>
      </c>
      <c r="R6" s="34">
        <f>VLOOKUP(A6,'2. Sub Densidad'!$1:$1048576,8,FALSE)</f>
        <v>0.22760699929092926</v>
      </c>
      <c r="S6" s="34">
        <f>VLOOKUP(A6,'2. Sub Densidad'!$1:$1048576,9,FALSE)</f>
        <v>18274</v>
      </c>
      <c r="T6" s="46">
        <f>VLOOKUP(A6,'2. Sub Densidad'!$1:$1048576,10,FALSE)</f>
        <v>52.927575842924234</v>
      </c>
      <c r="U6" s="34">
        <f>VLOOKUP(A6,'2. Sub Densidad'!$1:$1048576,11,FALSE)</f>
        <v>8.2390361795456904E-2</v>
      </c>
      <c r="V6" s="35">
        <f>VLOOKUP(A6,'2. Sub Densidad'!$1:$1048576,12,FALSE)</f>
        <v>0.14945968038058058</v>
      </c>
      <c r="W6" s="38">
        <f>VLOOKUP(A6,'4. Sub proximidad '!A:M,3,FALSE)</f>
        <v>8416.5006240000002</v>
      </c>
      <c r="X6" s="49">
        <f>VLOOKUP(A6,'4. Sub proximidad '!A:M,4,FALSE)</f>
        <v>0.66021630542709486</v>
      </c>
      <c r="Y6" s="37">
        <f>VLOOKUP(A6,'3. Sub Confort'!A:P,3,FALSE)</f>
        <v>3452642.5419959999</v>
      </c>
      <c r="Z6" s="37">
        <f>VLOOKUP(A6,'3. Sub Confort'!A:P,4,FALSE)</f>
        <v>112028.52205499999</v>
      </c>
      <c r="AA6" s="37">
        <f>VLOOKUP(A6,'3. Sub Confort'!A:P,5,FALSE)</f>
        <v>3.2447182322626257E-2</v>
      </c>
      <c r="AB6" s="37">
        <f>VLOOKUP(A6,'3. Sub Confort'!A:P,6,FALSE)</f>
        <v>3.5622040478507699</v>
      </c>
      <c r="AC6" s="37">
        <f>VLOOKUP(A6,'3. Sub Confort'!A:P,7,FALSE)</f>
        <v>0.23794152799024401</v>
      </c>
      <c r="AD6" s="37">
        <f>VLOOKUP(A6,'3. Sub Confort'!A:P,8,FALSE)</f>
        <v>8.3820768739530704E-2</v>
      </c>
      <c r="AE6" s="37">
        <f>VLOOKUP(A6,'3. Sub Confort'!A:P,9,FALSE)</f>
        <v>153</v>
      </c>
      <c r="AF6" s="37">
        <f>VLOOKUP(A6,'3. Sub Confort'!A:P,10,FALSE)</f>
        <v>0.44313883681555261</v>
      </c>
      <c r="AG6" s="37">
        <f>VLOOKUP(A6,'3. Sub Confort'!A:P,11,FALSE)</f>
        <v>6.3344550960722876E-2</v>
      </c>
      <c r="AH6" s="37">
        <f>VLOOKUP(A6,'3. Sub Confort'!A:P,12,FALSE)</f>
        <v>0.32352941176470601</v>
      </c>
      <c r="AI6" s="37">
        <f>VLOOKUP(A6,'3. Sub Confort'!A:P,13,FALSE)</f>
        <v>1.7775050513832729</v>
      </c>
      <c r="AJ6" s="37">
        <f>VLOOKUP(A6,'3. Sub Confort'!A:P,14,FALSE)</f>
        <v>0.14222261994245064</v>
      </c>
      <c r="AK6" s="51">
        <f>VLOOKUP(A6,'3. Sub Confort'!A:P,16,FALSE)</f>
        <v>0.32877455764469043</v>
      </c>
      <c r="AL6">
        <f>VLOOKUP(B6,semaforos!A:M,2,FALSE)</f>
        <v>12</v>
      </c>
      <c r="AM6">
        <f>VLOOKUP(B6,semaforos!A:M,4,FALSE)</f>
        <v>3.475598720117954E-2</v>
      </c>
      <c r="AN6">
        <f>VLOOKUP(B6,'cestos y bancos'!A:M,2,FALSE)</f>
        <v>129</v>
      </c>
      <c r="AO6">
        <f>VLOOKUP(B6,'cestos y bancos'!A:M,4,FALSE)</f>
        <v>0.37362686241268012</v>
      </c>
      <c r="AP6">
        <f>VLOOKUP(B6,'cestos y bancos'!A:M,5,FALSE)</f>
        <v>0.19486144724280158</v>
      </c>
      <c r="AQ6">
        <f>VLOOKUP(B6,luminarias!A:M,2,FALSE)</f>
        <v>1238</v>
      </c>
      <c r="AR6">
        <f>VLOOKUP(B6,luminarias!A:M,4,FALSE)</f>
        <v>3.585659346255023</v>
      </c>
      <c r="AS6">
        <f>VLOOKUP(B6,luminarias!A:M,5,FALSE)</f>
        <v>0.21017578056055056</v>
      </c>
      <c r="AT6">
        <f>VLOOKUP(B6,puentes!A:M,2,FALSE)</f>
        <v>7</v>
      </c>
      <c r="AU6">
        <f>VLOOKUP(B6,puentes!A:M,4,FALSE)</f>
        <v>2.0274325867354732E-2</v>
      </c>
      <c r="AV6">
        <f t="shared" si="1"/>
        <v>0.1150168852179716</v>
      </c>
      <c r="AW6" s="54">
        <f>VLOOKUP(B6,entropia!A:CM,82,FALSE)</f>
        <v>0.48263514717692341</v>
      </c>
      <c r="AX6" s="54">
        <f>VLOOKUP(B6,'empleo 2016'!A:C,3,FALSE)</f>
        <v>4865</v>
      </c>
      <c r="AY6" s="54">
        <f>VLOOKUP(B6,'empleo 2016'!A:G,5,FALSE)</f>
        <v>14.090656490486253</v>
      </c>
      <c r="AZ6" s="54">
        <f>VLOOKUP(B6,'empleo 2016'!A:G,6,FALSE)</f>
        <v>3.5602516023070262E-2</v>
      </c>
      <c r="BA6" s="59">
        <f t="shared" si="2"/>
        <v>0.25911883159999682</v>
      </c>
      <c r="BB6" s="60">
        <f t="shared" si="3"/>
        <v>0.35624509022552792</v>
      </c>
    </row>
    <row r="7" spans="1:54" x14ac:dyDescent="0.25">
      <c r="A7">
        <v>11</v>
      </c>
      <c r="B7" t="str">
        <f t="shared" si="0"/>
        <v>UPZ11</v>
      </c>
      <c r="C7" t="str">
        <f>VLOOKUP(A7,'1. Sub Calidad Ambiental'!$1:$1048576,2,FALSE)</f>
        <v>SAN CRISTOBAL NORTE</v>
      </c>
      <c r="D7" s="32">
        <f>VLOOKUP(A7,'1. Sub Calidad Ambiental'!$1:$1048576,3,FALSE)</f>
        <v>2752775.0549960001</v>
      </c>
      <c r="E7" s="32">
        <f>VLOOKUP(A7,'1. Sub Calidad Ambiental'!$1:$1048576,4,FALSE)</f>
        <v>66</v>
      </c>
      <c r="F7" s="32">
        <f>VLOOKUP(A7,'1. Sub Calidad Ambiental'!$1:$1048576,5,FALSE)</f>
        <v>0</v>
      </c>
      <c r="G7" s="32">
        <f>VLOOKUP(A7,'1. Sub Calidad Ambiental'!$1:$1048576,6,FALSE)</f>
        <v>5634</v>
      </c>
      <c r="H7" s="32">
        <f>VLOOKUP(A7,'1. Sub Calidad Ambiental'!$1:$1048576,7,FALSE)</f>
        <v>20.466619638153421</v>
      </c>
      <c r="I7" s="32">
        <f>VLOOKUP(A7,'1. Sub Calidad Ambiental'!$1:$1048576,8,FALSE)</f>
        <v>0.11838253775704663</v>
      </c>
      <c r="J7" s="32">
        <f>VLOOKUP(A7,'1. Sub Calidad Ambiental'!$1:$1048576,9,FALSE)</f>
        <v>154092.887931</v>
      </c>
      <c r="K7" s="32">
        <f>VLOOKUP(A7,'1. Sub Calidad Ambiental'!$1:$1048576,10,FALSE)</f>
        <v>5.597729013539899E-2</v>
      </c>
      <c r="L7" s="33">
        <f>VLOOKUP(A7,'1. Sub Calidad Ambiental'!$1:$1048576,11,FALSE)</f>
        <v>0.39145327596414853</v>
      </c>
      <c r="M7" s="34">
        <f>VLOOKUP(A7,'2. Sub Densidad'!$1:$1048576,3,FALSE)</f>
        <v>2752775.0549960001</v>
      </c>
      <c r="N7" s="34">
        <f>VLOOKUP(A7,'2. Sub Densidad'!$1:$1048576,4,FALSE)</f>
        <v>841902.10178899998</v>
      </c>
      <c r="O7" s="34">
        <f>VLOOKUP(A7,'2. Sub Densidad'!$1:$1048576,5,FALSE)</f>
        <v>0.30583759477950634</v>
      </c>
      <c r="P7" s="34">
        <f>VLOOKUP(A7,'2. Sub Densidad'!$1:$1048576,6,FALSE)</f>
        <v>1948118.7618263699</v>
      </c>
      <c r="Q7" s="34">
        <f>VLOOKUP(A7,'2. Sub Densidad'!$1:$1048576,7,FALSE)</f>
        <v>0.70769268207757741</v>
      </c>
      <c r="R7" s="34">
        <f>VLOOKUP(A7,'2. Sub Densidad'!$1:$1048576,8,FALSE)</f>
        <v>0.36091824491787822</v>
      </c>
      <c r="S7" s="34">
        <f>VLOOKUP(A7,'2. Sub Densidad'!$1:$1048576,9,FALSE)</f>
        <v>68838</v>
      </c>
      <c r="T7" s="46">
        <f>VLOOKUP(A7,'2. Sub Densidad'!$1:$1048576,10,FALSE)</f>
        <v>250.06765400269884</v>
      </c>
      <c r="U7" s="34">
        <f>VLOOKUP(A7,'2. Sub Densidad'!$1:$1048576,11,FALSE)</f>
        <v>0.39692430523809186</v>
      </c>
      <c r="V7" s="35">
        <f>VLOOKUP(A7,'2. Sub Densidad'!$1:$1048576,12,FALSE)</f>
        <v>0.35456004831182542</v>
      </c>
      <c r="W7" s="38">
        <f>VLOOKUP(A7,'4. Sub proximidad '!A:M,3,FALSE)</f>
        <v>7819.2558237399999</v>
      </c>
      <c r="X7" s="49">
        <f>VLOOKUP(A7,'4. Sub proximidad '!A:M,4,FALSE)</f>
        <v>0.60210354394013677</v>
      </c>
      <c r="Y7" s="37">
        <f>VLOOKUP(A7,'3. Sub Confort'!A:P,3,FALSE)</f>
        <v>2752775.0549960001</v>
      </c>
      <c r="Z7" s="37">
        <f>VLOOKUP(A7,'3. Sub Confort'!A:P,4,FALSE)</f>
        <v>166995.95790199999</v>
      </c>
      <c r="AA7" s="37">
        <f>VLOOKUP(A7,'3. Sub Confort'!A:P,5,FALSE)</f>
        <v>6.0664585578440094E-2</v>
      </c>
      <c r="AB7" s="37">
        <f>VLOOKUP(A7,'3. Sub Confort'!A:P,6,FALSE)</f>
        <v>2.1931549651520199</v>
      </c>
      <c r="AC7" s="37">
        <f>VLOOKUP(A7,'3. Sub Confort'!A:P,7,FALSE)</f>
        <v>4.8889740304560898E-2</v>
      </c>
      <c r="AD7" s="37">
        <f>VLOOKUP(A7,'3. Sub Confort'!A:P,8,FALSE)</f>
        <v>5.7720874259970294E-2</v>
      </c>
      <c r="AE7" s="37">
        <f>VLOOKUP(A7,'3. Sub Confort'!A:P,9,FALSE)</f>
        <v>677</v>
      </c>
      <c r="AF7" s="37">
        <f>VLOOKUP(A7,'3. Sub Confort'!A:P,10,FALSE)</f>
        <v>2.4593364385924503</v>
      </c>
      <c r="AG7" s="37">
        <f>VLOOKUP(A7,'3. Sub Confort'!A:P,11,FALSE)</f>
        <v>0.42989711553291016</v>
      </c>
      <c r="AH7" s="37">
        <f>VLOOKUP(A7,'3. Sub Confort'!A:P,12,FALSE)</f>
        <v>0.30871491875923202</v>
      </c>
      <c r="AI7" s="37">
        <f>VLOOKUP(A7,'3. Sub Confort'!A:P,13,FALSE)</f>
        <v>3.9587181401021279</v>
      </c>
      <c r="AJ7" s="37">
        <f>VLOOKUP(A7,'3. Sub Confort'!A:P,14,FALSE)</f>
        <v>0.34127943284406426</v>
      </c>
      <c r="AK7" s="51">
        <f>VLOOKUP(A7,'3. Sub Confort'!A:P,16,FALSE)</f>
        <v>0.30834861617494358</v>
      </c>
      <c r="AL7">
        <f>VLOOKUP(B7,semaforos!A:M,2,FALSE)</f>
        <v>9</v>
      </c>
      <c r="AM7">
        <f>VLOOKUP(B7,semaforos!A:M,4,FALSE)</f>
        <v>3.2694280572082561E-2</v>
      </c>
      <c r="AN7">
        <f>VLOOKUP(B7,'cestos y bancos'!A:M,2,FALSE)</f>
        <v>71</v>
      </c>
      <c r="AO7">
        <f>VLOOKUP(B7,'cestos y bancos'!A:M,4,FALSE)</f>
        <v>0.25792154673531797</v>
      </c>
      <c r="AP7">
        <f>VLOOKUP(B7,'cestos y bancos'!A:M,5,FALSE)</f>
        <v>0.13451646797395866</v>
      </c>
      <c r="AQ7">
        <f>VLOOKUP(B7,luminarias!A:M,2,FALSE)</f>
        <v>2438</v>
      </c>
      <c r="AR7">
        <f>VLOOKUP(B7,luminarias!A:M,4,FALSE)</f>
        <v>8.856517337193031</v>
      </c>
      <c r="AS7">
        <f>VLOOKUP(B7,luminarias!A:M,5,FALSE)</f>
        <v>0.51913058788942845</v>
      </c>
      <c r="AT7">
        <f>VLOOKUP(B7,puentes!A:M,2,FALSE)</f>
        <v>7</v>
      </c>
      <c r="AU7">
        <f>VLOOKUP(B7,puentes!A:M,4,FALSE)</f>
        <v>2.5428884889397544E-2</v>
      </c>
      <c r="AV7">
        <f t="shared" si="1"/>
        <v>0.17794255533121681</v>
      </c>
      <c r="AW7" s="54">
        <f>VLOOKUP(B7,entropia!A:CM,82,FALSE)</f>
        <v>0.34934732902350141</v>
      </c>
      <c r="AX7" s="54">
        <f>VLOOKUP(B7,'empleo 2016'!A:C,3,FALSE)</f>
        <v>6575</v>
      </c>
      <c r="AY7" s="54">
        <f>VLOOKUP(B7,'empleo 2016'!A:G,5,FALSE)</f>
        <v>23.884987889290823</v>
      </c>
      <c r="AZ7" s="54">
        <f>VLOOKUP(B7,'empleo 2016'!A:G,6,FALSE)</f>
        <v>6.0461194627907937E-2</v>
      </c>
      <c r="BA7" s="59">
        <f t="shared" si="2"/>
        <v>0.20490426182570468</v>
      </c>
      <c r="BB7" s="60">
        <f t="shared" si="3"/>
        <v>0.37227394924335178</v>
      </c>
    </row>
    <row r="8" spans="1:54" x14ac:dyDescent="0.25">
      <c r="A8">
        <v>12</v>
      </c>
      <c r="B8" t="str">
        <f t="shared" si="0"/>
        <v>UPZ12</v>
      </c>
      <c r="C8" t="str">
        <f>VLOOKUP(A8,'1. Sub Calidad Ambiental'!$1:$1048576,2,FALSE)</f>
        <v>TOBERIN</v>
      </c>
      <c r="D8" s="32">
        <f>VLOOKUP(A8,'1. Sub Calidad Ambiental'!$1:$1048576,3,FALSE)</f>
        <v>2906631.4685960002</v>
      </c>
      <c r="E8" s="32">
        <f>VLOOKUP(A8,'1. Sub Calidad Ambiental'!$1:$1048576,4,FALSE)</f>
        <v>66</v>
      </c>
      <c r="F8" s="32">
        <f>VLOOKUP(A8,'1. Sub Calidad Ambiental'!$1:$1048576,5,FALSE)</f>
        <v>0</v>
      </c>
      <c r="G8" s="32">
        <f>VLOOKUP(A8,'1. Sub Calidad Ambiental'!$1:$1048576,6,FALSE)</f>
        <v>11698</v>
      </c>
      <c r="H8" s="32">
        <f>VLOOKUP(A8,'1. Sub Calidad Ambiental'!$1:$1048576,7,FALSE)</f>
        <v>40.245900198866707</v>
      </c>
      <c r="I8" s="32">
        <f>VLOOKUP(A8,'1. Sub Calidad Ambiental'!$1:$1048576,8,FALSE)</f>
        <v>0.23278938506175964</v>
      </c>
      <c r="J8" s="32">
        <f>VLOOKUP(A8,'1. Sub Calidad Ambiental'!$1:$1048576,9,FALSE)</f>
        <v>240676.22346899999</v>
      </c>
      <c r="K8" s="32">
        <f>VLOOKUP(A8,'1. Sub Calidad Ambiental'!$1:$1048576,10,FALSE)</f>
        <v>8.2802455718699902E-2</v>
      </c>
      <c r="L8" s="33">
        <f>VLOOKUP(A8,'1. Sub Calidad Ambiental'!$1:$1048576,11,FALSE)</f>
        <v>0.4385306135934865</v>
      </c>
      <c r="M8" s="34">
        <f>VLOOKUP(A8,'2. Sub Densidad'!$1:$1048576,3,FALSE)</f>
        <v>2906631.4685960002</v>
      </c>
      <c r="N8" s="34">
        <f>VLOOKUP(A8,'2. Sub Densidad'!$1:$1048576,4,FALSE)</f>
        <v>1069806.1340399999</v>
      </c>
      <c r="O8" s="34">
        <f>VLOOKUP(A8,'2. Sub Densidad'!$1:$1048576,5,FALSE)</f>
        <v>0.36805702601050827</v>
      </c>
      <c r="P8" s="34">
        <f>VLOOKUP(A8,'2. Sub Densidad'!$1:$1048576,6,FALSE)</f>
        <v>2892449.5952703902</v>
      </c>
      <c r="Q8" s="34">
        <f>VLOOKUP(A8,'2. Sub Densidad'!$1:$1048576,7,FALSE)</f>
        <v>0.99512085605662959</v>
      </c>
      <c r="R8" s="34">
        <f>VLOOKUP(A8,'2. Sub Densidad'!$1:$1048576,8,FALSE)</f>
        <v>0.50771021038905129</v>
      </c>
      <c r="S8" s="34">
        <f>VLOOKUP(A8,'2. Sub Densidad'!$1:$1048576,9,FALSE)</f>
        <v>50105</v>
      </c>
      <c r="T8" s="46">
        <f>VLOOKUP(A8,'2. Sub Densidad'!$1:$1048576,10,FALSE)</f>
        <v>172.38167459943719</v>
      </c>
      <c r="U8" s="34">
        <f>VLOOKUP(A8,'2. Sub Densidad'!$1:$1048576,11,FALSE)</f>
        <v>0.2729775274950717</v>
      </c>
      <c r="V8" s="35">
        <f>VLOOKUP(A8,'2. Sub Densidad'!$1:$1048576,12,FALSE)</f>
        <v>0.38291492129821042</v>
      </c>
      <c r="W8" s="38">
        <f>VLOOKUP(A8,'4. Sub proximidad '!A:M,3,FALSE)</f>
        <v>7833.4997236400004</v>
      </c>
      <c r="X8" s="49">
        <f>VLOOKUP(A8,'4. Sub proximidad '!A:M,4,FALSE)</f>
        <v>0.60348949549161524</v>
      </c>
      <c r="Y8" s="37">
        <f>VLOOKUP(A8,'3. Sub Confort'!A:P,3,FALSE)</f>
        <v>2906631.4685960002</v>
      </c>
      <c r="Z8" s="37">
        <f>VLOOKUP(A8,'3. Sub Confort'!A:P,4,FALSE)</f>
        <v>243415.92663900001</v>
      </c>
      <c r="AA8" s="37">
        <f>VLOOKUP(A8,'3. Sub Confort'!A:P,5,FALSE)</f>
        <v>8.3745025562727435E-2</v>
      </c>
      <c r="AB8" s="37">
        <f>VLOOKUP(A8,'3. Sub Confort'!A:P,6,FALSE)</f>
        <v>3.1313008744230499</v>
      </c>
      <c r="AC8" s="37">
        <f>VLOOKUP(A8,'3. Sub Confort'!A:P,7,FALSE)</f>
        <v>0.17843817176625901</v>
      </c>
      <c r="AD8" s="37">
        <f>VLOOKUP(A8,'3. Sub Confort'!A:P,8,FALSE)</f>
        <v>0.10741831211361033</v>
      </c>
      <c r="AE8" s="37">
        <f>VLOOKUP(A8,'3. Sub Confort'!A:P,9,FALSE)</f>
        <v>396</v>
      </c>
      <c r="AF8" s="37">
        <f>VLOOKUP(A8,'3. Sub Confort'!A:P,10,FALSE)</f>
        <v>1.3624018190076266</v>
      </c>
      <c r="AG8" s="37">
        <f>VLOOKUP(A8,'3. Sub Confort'!A:P,11,FALSE)</f>
        <v>0.23047013594396887</v>
      </c>
      <c r="AH8" s="37">
        <f>VLOOKUP(A8,'3. Sub Confort'!A:P,12,FALSE)</f>
        <v>0.34932659932659899</v>
      </c>
      <c r="AI8" s="37">
        <f>VLOOKUP(A8,'3. Sub Confort'!A:P,13,FALSE)</f>
        <v>0.3027797455062321</v>
      </c>
      <c r="AJ8" s="37">
        <f>VLOOKUP(A8,'3. Sub Confort'!A:P,14,FALSE)</f>
        <v>7.6396574563501627E-3</v>
      </c>
      <c r="AK8" s="51">
        <f>VLOOKUP(A8,'3. Sub Confort'!A:P,16,FALSE)</f>
        <v>0.41226067571243463</v>
      </c>
      <c r="AL8">
        <f>VLOOKUP(B8,semaforos!A:M,2,FALSE)</f>
        <v>24</v>
      </c>
      <c r="AM8">
        <f>VLOOKUP(B8,semaforos!A:M,4,FALSE)</f>
        <v>8.2569807212469815E-2</v>
      </c>
      <c r="AN8">
        <f>VLOOKUP(B8,'cestos y bancos'!A:M,2,FALSE)</f>
        <v>155</v>
      </c>
      <c r="AO8">
        <f>VLOOKUP(B8,'cestos y bancos'!A:M,4,FALSE)</f>
        <v>0.53326333824720085</v>
      </c>
      <c r="AP8">
        <f>VLOOKUP(B8,'cestos y bancos'!A:M,5,FALSE)</f>
        <v>0.27811829476437189</v>
      </c>
      <c r="AQ8">
        <f>VLOOKUP(B8,luminarias!A:M,2,FALSE)</f>
        <v>2596</v>
      </c>
      <c r="AR8">
        <f>VLOOKUP(B8,luminarias!A:M,4,FALSE)</f>
        <v>8.9313008134821512</v>
      </c>
      <c r="AS8">
        <f>VLOOKUP(B8,luminarias!A:M,5,FALSE)</f>
        <v>0.52351407053077681</v>
      </c>
      <c r="AT8">
        <f>VLOOKUP(B8,puentes!A:M,2,FALSE)</f>
        <v>10</v>
      </c>
      <c r="AU8">
        <f>VLOOKUP(B8,puentes!A:M,4,FALSE)</f>
        <v>3.4404086338529087E-2</v>
      </c>
      <c r="AV8">
        <f t="shared" si="1"/>
        <v>0.22965156471153692</v>
      </c>
      <c r="AW8" s="54">
        <f>VLOOKUP(B8,entropia!A:CM,82,FALSE)</f>
        <v>0.50848354014943808</v>
      </c>
      <c r="AX8" s="54">
        <f>VLOOKUP(B8,'empleo 2016'!A:C,3,FALSE)</f>
        <v>34914</v>
      </c>
      <c r="AY8" s="54">
        <f>VLOOKUP(B8,'empleo 2016'!A:G,5,FALSE)</f>
        <v>120.1184305097009</v>
      </c>
      <c r="AZ8" s="54">
        <f>VLOOKUP(B8,'empleo 2016'!A:G,6,FALSE)</f>
        <v>0.30470821096123746</v>
      </c>
      <c r="BA8" s="59">
        <f t="shared" si="2"/>
        <v>0.40659587555533777</v>
      </c>
      <c r="BB8" s="60">
        <f t="shared" si="3"/>
        <v>0.4487583163302169</v>
      </c>
    </row>
    <row r="9" spans="1:54" x14ac:dyDescent="0.25">
      <c r="A9">
        <v>13</v>
      </c>
      <c r="B9" t="str">
        <f t="shared" si="0"/>
        <v>UPZ13</v>
      </c>
      <c r="C9" t="str">
        <f>VLOOKUP(A9,'1. Sub Calidad Ambiental'!$1:$1048576,2,FALSE)</f>
        <v>LOS CEDROS</v>
      </c>
      <c r="D9" s="32">
        <f>VLOOKUP(A9,'1. Sub Calidad Ambiental'!$1:$1048576,3,FALSE)</f>
        <v>6722632.0786520001</v>
      </c>
      <c r="E9" s="32">
        <f>VLOOKUP(A9,'1. Sub Calidad Ambiental'!$1:$1048576,4,FALSE)</f>
        <v>66</v>
      </c>
      <c r="F9" s="32">
        <f>VLOOKUP(A9,'1. Sub Calidad Ambiental'!$1:$1048576,5,FALSE)</f>
        <v>0</v>
      </c>
      <c r="G9" s="32">
        <f>VLOOKUP(A9,'1. Sub Calidad Ambiental'!$1:$1048576,6,FALSE)</f>
        <v>24322</v>
      </c>
      <c r="H9" s="32">
        <f>VLOOKUP(A9,'1. Sub Calidad Ambiental'!$1:$1048576,7,FALSE)</f>
        <v>36.179281738823001</v>
      </c>
      <c r="I9" s="32">
        <f>VLOOKUP(A9,'1. Sub Calidad Ambiental'!$1:$1048576,8,FALSE)</f>
        <v>0.20926734664501101</v>
      </c>
      <c r="J9" s="32">
        <f>VLOOKUP(A9,'1. Sub Calidad Ambiental'!$1:$1048576,9,FALSE)</f>
        <v>475929.94945499999</v>
      </c>
      <c r="K9" s="32">
        <f>VLOOKUP(A9,'1. Sub Calidad Ambiental'!$1:$1048576,10,FALSE)</f>
        <v>7.0795180204244038E-2</v>
      </c>
      <c r="L9" s="33">
        <f>VLOOKUP(A9,'1. Sub Calidad Ambiental'!$1:$1048576,11,FALSE)</f>
        <v>0.42668750894975166</v>
      </c>
      <c r="M9" s="34">
        <f>VLOOKUP(A9,'2. Sub Densidad'!$1:$1048576,3,FALSE)</f>
        <v>6722632.0786520001</v>
      </c>
      <c r="N9" s="34">
        <f>VLOOKUP(A9,'2. Sub Densidad'!$1:$1048576,4,FALSE)</f>
        <v>2245653.7630599998</v>
      </c>
      <c r="O9" s="34">
        <f>VLOOKUP(A9,'2. Sub Densidad'!$1:$1048576,5,FALSE)</f>
        <v>0.33404382937914562</v>
      </c>
      <c r="P9" s="34">
        <f>VLOOKUP(A9,'2. Sub Densidad'!$1:$1048576,6,FALSE)</f>
        <v>8211597.1630370701</v>
      </c>
      <c r="Q9" s="34">
        <f>VLOOKUP(A9,'2. Sub Densidad'!$1:$1048576,7,FALSE)</f>
        <v>1.2214854341223493</v>
      </c>
      <c r="R9" s="34">
        <f>VLOOKUP(A9,'2. Sub Densidad'!$1:$1048576,8,FALSE)</f>
        <v>0.62331648818470498</v>
      </c>
      <c r="S9" s="34">
        <f>VLOOKUP(A9,'2. Sub Densidad'!$1:$1048576,9,FALSE)</f>
        <v>102930</v>
      </c>
      <c r="T9" s="46">
        <f>VLOOKUP(A9,'2. Sub Densidad'!$1:$1048576,10,FALSE)</f>
        <v>153.10967310982039</v>
      </c>
      <c r="U9" s="34">
        <f>VLOOKUP(A9,'2. Sub Densidad'!$1:$1048576,11,FALSE)</f>
        <v>0.24222934740330607</v>
      </c>
      <c r="V9" s="35">
        <f>VLOOKUP(A9,'2. Sub Densidad'!$1:$1048576,12,FALSE)</f>
        <v>0.39986322165571891</v>
      </c>
      <c r="W9" s="38">
        <f>VLOOKUP(A9,'4. Sub proximidad '!A:M,3,FALSE)</f>
        <v>7665.9758183000004</v>
      </c>
      <c r="X9" s="49">
        <f>VLOOKUP(A9,'4. Sub proximidad '!A:M,4,FALSE)</f>
        <v>0.58718918320735747</v>
      </c>
      <c r="Y9" s="37">
        <f>VLOOKUP(A9,'3. Sub Confort'!A:P,3,FALSE)</f>
        <v>6722632.0786520001</v>
      </c>
      <c r="Z9" s="37">
        <f>VLOOKUP(A9,'3. Sub Confort'!A:P,4,FALSE)</f>
        <v>504838.08116100001</v>
      </c>
      <c r="AA9" s="37">
        <f>VLOOKUP(A9,'3. Sub Confort'!A:P,5,FALSE)</f>
        <v>7.5095301253230037E-2</v>
      </c>
      <c r="AB9" s="37">
        <f>VLOOKUP(A9,'3. Sub Confort'!A:P,6,FALSE)</f>
        <v>3.2634105625527199</v>
      </c>
      <c r="AC9" s="37">
        <f>VLOOKUP(A9,'3. Sub Confort'!A:P,7,FALSE)</f>
        <v>0.19668117928668999</v>
      </c>
      <c r="AD9" s="37">
        <f>VLOOKUP(A9,'3. Sub Confort'!A:P,8,FALSE)</f>
        <v>0.10549177076159502</v>
      </c>
      <c r="AE9" s="37">
        <f>VLOOKUP(A9,'3. Sub Confort'!A:P,9,FALSE)</f>
        <v>726</v>
      </c>
      <c r="AF9" s="37">
        <f>VLOOKUP(A9,'3. Sub Confort'!A:P,10,FALSE)</f>
        <v>1.0799341560063109</v>
      </c>
      <c r="AG9" s="37">
        <f>VLOOKUP(A9,'3. Sub Confort'!A:P,11,FALSE)</f>
        <v>0.17911641635289588</v>
      </c>
      <c r="AH9" s="37">
        <f>VLOOKUP(A9,'3. Sub Confort'!A:P,12,FALSE)</f>
        <v>0.33379247015610702</v>
      </c>
      <c r="AI9" s="37">
        <f>VLOOKUP(A9,'3. Sub Confort'!A:P,13,FALSE)</f>
        <v>1.5018091164480196</v>
      </c>
      <c r="AJ9" s="37">
        <f>VLOOKUP(A9,'3. Sub Confort'!A:P,14,FALSE)</f>
        <v>0.11706269658513406</v>
      </c>
      <c r="AK9" s="51">
        <f>VLOOKUP(A9,'3. Sub Confort'!A:P,16,FALSE)</f>
        <v>0.37396377787631557</v>
      </c>
      <c r="AL9">
        <f>VLOOKUP(B9,semaforos!A:M,2,FALSE)</f>
        <v>48</v>
      </c>
      <c r="AM9">
        <f>VLOOKUP(B9,semaforos!A:M,4,FALSE)</f>
        <v>7.1400605355810401E-2</v>
      </c>
      <c r="AN9">
        <f>VLOOKUP(B9,'cestos y bancos'!A:M,2,FALSE)</f>
        <v>414</v>
      </c>
      <c r="AO9">
        <f>VLOOKUP(B9,'cestos y bancos'!A:M,4,FALSE)</f>
        <v>0.61583022119386477</v>
      </c>
      <c r="AP9">
        <f>VLOOKUP(B9,'cestos y bancos'!A:M,5,FALSE)</f>
        <v>0.32118024754105179</v>
      </c>
      <c r="AQ9">
        <f>VLOOKUP(B9,luminarias!A:M,2,FALSE)</f>
        <v>4930</v>
      </c>
      <c r="AR9">
        <f>VLOOKUP(B9,luminarias!A:M,4,FALSE)</f>
        <v>7.3334371750863605</v>
      </c>
      <c r="AS9">
        <f>VLOOKUP(B9,luminarias!A:M,5,FALSE)</f>
        <v>0.42985424258869681</v>
      </c>
      <c r="AT9">
        <f>VLOOKUP(B9,puentes!A:M,2,FALSE)</f>
        <v>18</v>
      </c>
      <c r="AU9">
        <f>VLOOKUP(B9,puentes!A:M,4,FALSE)</f>
        <v>2.6775227008428906E-2</v>
      </c>
      <c r="AV9">
        <f t="shared" si="1"/>
        <v>0.21230258062349699</v>
      </c>
      <c r="AW9" s="54">
        <f>VLOOKUP(B9,entropia!A:CM,82,FALSE)</f>
        <v>0.35822284849304725</v>
      </c>
      <c r="AX9" s="54">
        <f>VLOOKUP(B9,'empleo 2016'!A:C,3,FALSE)</f>
        <v>34497</v>
      </c>
      <c r="AY9" s="54">
        <f>VLOOKUP(B9,'empleo 2016'!A:G,5,FALSE)</f>
        <v>51.314721977507482</v>
      </c>
      <c r="AZ9" s="54">
        <f>VLOOKUP(B9,'empleo 2016'!A:G,6,FALSE)</f>
        <v>0.13007972356581607</v>
      </c>
      <c r="BA9" s="59">
        <f t="shared" si="2"/>
        <v>0.24415128602943165</v>
      </c>
      <c r="BB9" s="60">
        <f t="shared" si="3"/>
        <v>0.40637099554371503</v>
      </c>
    </row>
    <row r="10" spans="1:54" x14ac:dyDescent="0.25">
      <c r="A10">
        <v>14</v>
      </c>
      <c r="B10" t="str">
        <f t="shared" si="0"/>
        <v>UPZ14</v>
      </c>
      <c r="C10" t="str">
        <f>VLOOKUP(A10,'1. Sub Calidad Ambiental'!$1:$1048576,2,FALSE)</f>
        <v>USAQUEN</v>
      </c>
      <c r="D10" s="32">
        <f>VLOOKUP(A10,'1. Sub Calidad Ambiental'!$1:$1048576,3,FALSE)</f>
        <v>4926919.8058780003</v>
      </c>
      <c r="E10" s="32">
        <f>VLOOKUP(A10,'1. Sub Calidad Ambiental'!$1:$1048576,4,FALSE)</f>
        <v>69.089200850688599</v>
      </c>
      <c r="F10" s="32">
        <f>VLOOKUP(A10,'1. Sub Calidad Ambiental'!$1:$1048576,5,FALSE)</f>
        <v>9.1464085396352077E-2</v>
      </c>
      <c r="G10" s="32">
        <f>VLOOKUP(A10,'1. Sub Calidad Ambiental'!$1:$1048576,6,FALSE)</f>
        <v>20691</v>
      </c>
      <c r="H10" s="32">
        <f>VLOOKUP(A10,'1. Sub Calidad Ambiental'!$1:$1048576,7,FALSE)</f>
        <v>41.995812424864027</v>
      </c>
      <c r="I10" s="32">
        <f>VLOOKUP(A10,'1. Sub Calidad Ambiental'!$1:$1048576,8,FALSE)</f>
        <v>0.24291118601512587</v>
      </c>
      <c r="J10" s="32">
        <f>VLOOKUP(A10,'1. Sub Calidad Ambiental'!$1:$1048576,9,FALSE)</f>
        <v>278345.54061600001</v>
      </c>
      <c r="K10" s="32">
        <f>VLOOKUP(A10,'1. Sub Calidad Ambiental'!$1:$1048576,10,FALSE)</f>
        <v>5.6494838881672747E-2</v>
      </c>
      <c r="L10" s="33">
        <f>VLOOKUP(A10,'1. Sub Calidad Ambiental'!$1:$1048576,11,FALSE)</f>
        <v>0.40264731316681557</v>
      </c>
      <c r="M10" s="34">
        <f>VLOOKUP(A10,'2. Sub Densidad'!$1:$1048576,3,FALSE)</f>
        <v>4926919.8058780003</v>
      </c>
      <c r="N10" s="34">
        <f>VLOOKUP(A10,'2. Sub Densidad'!$1:$1048576,4,FALSE)</f>
        <v>1156639.52618</v>
      </c>
      <c r="O10" s="34">
        <f>VLOOKUP(A10,'2. Sub Densidad'!$1:$1048576,5,FALSE)</f>
        <v>0.23475915414740173</v>
      </c>
      <c r="P10" s="34">
        <f>VLOOKUP(A10,'2. Sub Densidad'!$1:$1048576,6,FALSE)</f>
        <v>4357189.7164191101</v>
      </c>
      <c r="Q10" s="34">
        <f>VLOOKUP(A10,'2. Sub Densidad'!$1:$1048576,7,FALSE)</f>
        <v>0.88436383949680264</v>
      </c>
      <c r="R10" s="34">
        <f>VLOOKUP(A10,'2. Sub Densidad'!$1:$1048576,8,FALSE)</f>
        <v>0.45114567836887021</v>
      </c>
      <c r="S10" s="34">
        <f>VLOOKUP(A10,'2. Sub Densidad'!$1:$1048576,9,FALSE)</f>
        <v>41417</v>
      </c>
      <c r="T10" s="46">
        <f>VLOOKUP(A10,'2. Sub Densidad'!$1:$1048576,10,FALSE)</f>
        <v>84.062663148257386</v>
      </c>
      <c r="U10" s="34">
        <f>VLOOKUP(A10,'2. Sub Densidad'!$1:$1048576,11,FALSE)</f>
        <v>0.13206591169373921</v>
      </c>
      <c r="V10" s="35">
        <f>VLOOKUP(A10,'2. Sub Densidad'!$1:$1048576,12,FALSE)</f>
        <v>0.27265691473667042</v>
      </c>
      <c r="W10" s="38">
        <f>VLOOKUP(A10,'4. Sub proximidad '!A:M,3,FALSE)</f>
        <v>9226.3554247899992</v>
      </c>
      <c r="X10" s="49">
        <f>VLOOKUP(A10,'4. Sub proximidad '!A:M,4,FALSE)</f>
        <v>0.73901631985482874</v>
      </c>
      <c r="Y10" s="37">
        <f>VLOOKUP(A10,'3. Sub Confort'!A:P,3,FALSE)</f>
        <v>4926919.8058780003</v>
      </c>
      <c r="Z10" s="37">
        <f>VLOOKUP(A10,'3. Sub Confort'!A:P,4,FALSE)</f>
        <v>303171.36471599998</v>
      </c>
      <c r="AA10" s="37">
        <f>VLOOKUP(A10,'3. Sub Confort'!A:P,5,FALSE)</f>
        <v>6.1533651177822127E-2</v>
      </c>
      <c r="AB10" s="37">
        <f>VLOOKUP(A10,'3. Sub Confort'!A:P,6,FALSE)</f>
        <v>3.13314915320717</v>
      </c>
      <c r="AC10" s="37">
        <f>VLOOKUP(A10,'3. Sub Confort'!A:P,7,FALSE)</f>
        <v>0.17869340031335301</v>
      </c>
      <c r="AD10" s="37">
        <f>VLOOKUP(A10,'3. Sub Confort'!A:P,8,FALSE)</f>
        <v>9.0823588461704852E-2</v>
      </c>
      <c r="AE10" s="37">
        <f>VLOOKUP(A10,'3. Sub Confort'!A:P,9,FALSE)</f>
        <v>520</v>
      </c>
      <c r="AF10" s="37">
        <f>VLOOKUP(A10,'3. Sub Confort'!A:P,10,FALSE)</f>
        <v>1.0554261495785267</v>
      </c>
      <c r="AG10" s="37">
        <f>VLOOKUP(A10,'3. Sub Confort'!A:P,11,FALSE)</f>
        <v>0.17466076547783346</v>
      </c>
      <c r="AH10" s="37">
        <f>VLOOKUP(A10,'3. Sub Confort'!A:P,12,FALSE)</f>
        <v>0.331730769230769</v>
      </c>
      <c r="AI10" s="37">
        <f>VLOOKUP(A10,'3. Sub Confort'!A:P,13,FALSE)</f>
        <v>3.9283373762326113</v>
      </c>
      <c r="AJ10" s="37">
        <f>VLOOKUP(A10,'3. Sub Confort'!A:P,14,FALSE)</f>
        <v>0.33850689399370626</v>
      </c>
      <c r="AK10" s="51">
        <f>VLOOKUP(A10,'3. Sub Confort'!A:P,16,FALSE)</f>
        <v>0.29668035524432412</v>
      </c>
      <c r="AL10">
        <f>VLOOKUP(B10,semaforos!A:M,2,FALSE)</f>
        <v>11</v>
      </c>
      <c r="AM10">
        <f>VLOOKUP(B10,semaforos!A:M,4,FALSE)</f>
        <v>2.232632239492131E-2</v>
      </c>
      <c r="AN10">
        <f>VLOOKUP(B10,'cestos y bancos'!A:M,2,FALSE)</f>
        <v>107</v>
      </c>
      <c r="AO10">
        <f>VLOOKUP(B10,'cestos y bancos'!A:M,4,FALSE)</f>
        <v>0.21717422693241639</v>
      </c>
      <c r="AP10">
        <f>VLOOKUP(B10,'cestos y bancos'!A:M,5,FALSE)</f>
        <v>0.11326510061566457</v>
      </c>
      <c r="AQ10">
        <f>VLOOKUP(B10,luminarias!A:M,2,FALSE)</f>
        <v>3172</v>
      </c>
      <c r="AR10">
        <f>VLOOKUP(B10,luminarias!A:M,4,FALSE)</f>
        <v>6.4380995124264002</v>
      </c>
      <c r="AS10">
        <f>VLOOKUP(B10,luminarias!A:M,5,FALSE)</f>
        <v>0.37737343670529477</v>
      </c>
      <c r="AT10">
        <f>VLOOKUP(B10,puentes!A:M,2,FALSE)</f>
        <v>27</v>
      </c>
      <c r="AU10">
        <f>VLOOKUP(B10,puentes!A:M,4,FALSE)</f>
        <v>5.4800973151170489E-2</v>
      </c>
      <c r="AV10">
        <f t="shared" si="1"/>
        <v>0.14194145821676279</v>
      </c>
      <c r="AW10" s="54">
        <f>VLOOKUP(B10,entropia!A:CM,82,FALSE)</f>
        <v>0.50365337190508008</v>
      </c>
      <c r="AX10" s="54">
        <f>VLOOKUP(B10,'empleo 2016'!A:C,3,FALSE)</f>
        <v>46420</v>
      </c>
      <c r="AY10" s="54">
        <f>VLOOKUP(B10,'empleo 2016'!A:G,5,FALSE)</f>
        <v>94.217085361859404</v>
      </c>
      <c r="AZ10" s="54">
        <f>VLOOKUP(B10,'empleo 2016'!A:G,6,FALSE)</f>
        <v>0.23896883700644661</v>
      </c>
      <c r="BA10" s="59">
        <f t="shared" si="2"/>
        <v>0.37131110445576332</v>
      </c>
      <c r="BB10" s="60">
        <f t="shared" si="3"/>
        <v>0.41646240149168046</v>
      </c>
    </row>
    <row r="11" spans="1:54" x14ac:dyDescent="0.25">
      <c r="A11">
        <v>15</v>
      </c>
      <c r="B11" t="str">
        <f t="shared" si="0"/>
        <v>UPZ15</v>
      </c>
      <c r="C11" t="str">
        <f>VLOOKUP(A11,'1. Sub Calidad Ambiental'!$1:$1048576,2,FALSE)</f>
        <v>COUNTRY CLUB</v>
      </c>
      <c r="D11" s="32">
        <f>VLOOKUP(A11,'1. Sub Calidad Ambiental'!$1:$1048576,3,FALSE)</f>
        <v>2856068.3555060001</v>
      </c>
      <c r="E11" s="32">
        <f>VLOOKUP(A11,'1. Sub Calidad Ambiental'!$1:$1048576,4,FALSE)</f>
        <v>66.410410151744273</v>
      </c>
      <c r="F11" s="32">
        <f>VLOOKUP(A11,'1. Sub Calidad Ambiental'!$1:$1048576,5,FALSE)</f>
        <v>1.2151294454778045E-2</v>
      </c>
      <c r="G11" s="32">
        <f>VLOOKUP(A11,'1. Sub Calidad Ambiental'!$1:$1048576,6,FALSE)</f>
        <v>5809</v>
      </c>
      <c r="H11" s="32">
        <f>VLOOKUP(A11,'1. Sub Calidad Ambiental'!$1:$1048576,7,FALSE)</f>
        <v>20.339149057133959</v>
      </c>
      <c r="I11" s="32">
        <f>VLOOKUP(A11,'1. Sub Calidad Ambiental'!$1:$1048576,8,FALSE)</f>
        <v>0.11764522543399362</v>
      </c>
      <c r="J11" s="32">
        <f>VLOOKUP(A11,'1. Sub Calidad Ambiental'!$1:$1048576,9,FALSE)</f>
        <v>185476.73806199999</v>
      </c>
      <c r="K11" s="32">
        <f>VLOOKUP(A11,'1. Sub Calidad Ambiental'!$1:$1048576,10,FALSE)</f>
        <v>6.4941281151213795E-2</v>
      </c>
      <c r="L11" s="33">
        <f>VLOOKUP(A11,'1. Sub Calidad Ambiental'!$1:$1048576,11,FALSE)</f>
        <v>0.39014507071014309</v>
      </c>
      <c r="M11" s="34">
        <f>VLOOKUP(A11,'2. Sub Densidad'!$1:$1048576,3,FALSE)</f>
        <v>2856068.3555060001</v>
      </c>
      <c r="N11" s="34">
        <f>VLOOKUP(A11,'2. Sub Densidad'!$1:$1048576,4,FALSE)</f>
        <v>559069.14680400002</v>
      </c>
      <c r="O11" s="34">
        <f>VLOOKUP(A11,'2. Sub Densidad'!$1:$1048576,5,FALSE)</f>
        <v>0.1957478173539553</v>
      </c>
      <c r="P11" s="34">
        <f>VLOOKUP(A11,'2. Sub Densidad'!$1:$1048576,6,FALSE)</f>
        <v>2464599.1408487898</v>
      </c>
      <c r="Q11" s="34">
        <f>VLOOKUP(A11,'2. Sub Densidad'!$1:$1048576,7,FALSE)</f>
        <v>0.86293422778116424</v>
      </c>
      <c r="R11" s="34">
        <f>VLOOKUP(A11,'2. Sub Densidad'!$1:$1048576,8,FALSE)</f>
        <v>0.44020139695249144</v>
      </c>
      <c r="S11" s="34">
        <f>VLOOKUP(A11,'2. Sub Densidad'!$1:$1048576,9,FALSE)</f>
        <v>23526</v>
      </c>
      <c r="T11" s="46">
        <f>VLOOKUP(A11,'2. Sub Densidad'!$1:$1048576,10,FALSE)</f>
        <v>82.371978088850668</v>
      </c>
      <c r="U11" s="34">
        <f>VLOOKUP(A11,'2. Sub Densidad'!$1:$1048576,11,FALSE)</f>
        <v>0.12936844984925444</v>
      </c>
      <c r="V11" s="35">
        <f>VLOOKUP(A11,'2. Sub Densidad'!$1:$1048576,12,FALSE)</f>
        <v>0.25510588805190038</v>
      </c>
      <c r="W11" s="38">
        <f>VLOOKUP(A11,'4. Sub proximidad '!A:M,3,FALSE)</f>
        <v>8436.9241635199996</v>
      </c>
      <c r="X11" s="49">
        <f>VLOOKUP(A11,'4. Sub proximidad '!A:M,4,FALSE)</f>
        <v>0.66220354463006237</v>
      </c>
      <c r="Y11" s="37">
        <f>VLOOKUP(A11,'3. Sub Confort'!A:P,3,FALSE)</f>
        <v>2856068.3555060001</v>
      </c>
      <c r="Z11" s="37">
        <f>VLOOKUP(A11,'3. Sub Confort'!A:P,4,FALSE)</f>
        <v>130548.07646700001</v>
      </c>
      <c r="AA11" s="37">
        <f>VLOOKUP(A11,'3. Sub Confort'!A:P,5,FALSE)</f>
        <v>4.5709016808132816E-2</v>
      </c>
      <c r="AB11" s="37">
        <f>VLOOKUP(A11,'3. Sub Confort'!A:P,6,FALSE)</f>
        <v>3.7219214574800299</v>
      </c>
      <c r="AC11" s="37">
        <f>VLOOKUP(A11,'3. Sub Confort'!A:P,7,FALSE)</f>
        <v>0.25999688173652202</v>
      </c>
      <c r="AD11" s="37">
        <f>VLOOKUP(A11,'3. Sub Confort'!A:P,8,FALSE)</f>
        <v>9.9280983040230114E-2</v>
      </c>
      <c r="AE11" s="37">
        <f>VLOOKUP(A11,'3. Sub Confort'!A:P,9,FALSE)</f>
        <v>174</v>
      </c>
      <c r="AF11" s="37">
        <f>VLOOKUP(A11,'3. Sub Confort'!A:P,10,FALSE)</f>
        <v>0.60922911618889808</v>
      </c>
      <c r="AG11" s="37">
        <f>VLOOKUP(A11,'3. Sub Confort'!A:P,11,FALSE)</f>
        <v>9.3540409641020811E-2</v>
      </c>
      <c r="AH11" s="37">
        <f>VLOOKUP(A11,'3. Sub Confort'!A:P,12,FALSE)</f>
        <v>0.34482758620689702</v>
      </c>
      <c r="AI11" s="37">
        <f>VLOOKUP(A11,'3. Sub Confort'!A:P,13,FALSE)</f>
        <v>1.1559376084835904</v>
      </c>
      <c r="AJ11" s="37">
        <f>VLOOKUP(A11,'3. Sub Confort'!A:P,14,FALSE)</f>
        <v>8.5498572747369744E-2</v>
      </c>
      <c r="AK11" s="51">
        <f>VLOOKUP(A11,'3. Sub Confort'!A:P,16,FALSE)</f>
        <v>0.3681925697540524</v>
      </c>
      <c r="AL11">
        <f>VLOOKUP(B11,semaforos!A:M,2,FALSE)</f>
        <v>10</v>
      </c>
      <c r="AM11">
        <f>VLOOKUP(B11,semaforos!A:M,4,FALSE)</f>
        <v>3.5013167597014068E-2</v>
      </c>
      <c r="AN11">
        <f>VLOOKUP(B11,'cestos y bancos'!A:M,2,FALSE)</f>
        <v>178</v>
      </c>
      <c r="AO11">
        <f>VLOOKUP(B11,'cestos y bancos'!A:M,4,FALSE)</f>
        <v>0.62323438322685043</v>
      </c>
      <c r="AP11">
        <f>VLOOKUP(B11,'cestos y bancos'!A:M,5,FALSE)</f>
        <v>0.32504181605904076</v>
      </c>
      <c r="AQ11">
        <f>VLOOKUP(B11,luminarias!A:M,2,FALSE)</f>
        <v>1405</v>
      </c>
      <c r="AR11">
        <f>VLOOKUP(B11,luminarias!A:M,4,FALSE)</f>
        <v>4.919350047380477</v>
      </c>
      <c r="AS11">
        <f>VLOOKUP(B11,luminarias!A:M,5,FALSE)</f>
        <v>0.28835093806070583</v>
      </c>
      <c r="AT11">
        <f>VLOOKUP(B11,puentes!A:M,2,FALSE)</f>
        <v>17</v>
      </c>
      <c r="AU11">
        <f>VLOOKUP(B11,puentes!A:M,4,FALSE)</f>
        <v>5.9522384914923919E-2</v>
      </c>
      <c r="AV11">
        <f t="shared" si="1"/>
        <v>0.17698207665792112</v>
      </c>
      <c r="AW11" s="54">
        <f>VLOOKUP(B11,entropia!A:CM,82,FALSE)</f>
        <v>0.35392968453805046</v>
      </c>
      <c r="AX11" s="54">
        <f>VLOOKUP(B11,'empleo 2016'!A:C,3,FALSE)</f>
        <v>14237</v>
      </c>
      <c r="AY11" s="54">
        <f>VLOOKUP(B11,'empleo 2016'!A:G,5,FALSE)</f>
        <v>49.848246712219272</v>
      </c>
      <c r="AZ11" s="54">
        <f>VLOOKUP(B11,'empleo 2016'!A:G,6,FALSE)</f>
        <v>0.12635770969703958</v>
      </c>
      <c r="BA11" s="59">
        <f t="shared" si="2"/>
        <v>0.24014369711754502</v>
      </c>
      <c r="BB11" s="60">
        <f t="shared" si="3"/>
        <v>0.38315815405274067</v>
      </c>
    </row>
    <row r="12" spans="1:54" x14ac:dyDescent="0.25">
      <c r="A12">
        <v>16</v>
      </c>
      <c r="B12" t="str">
        <f t="shared" si="0"/>
        <v>UPZ16</v>
      </c>
      <c r="C12" t="str">
        <f>VLOOKUP(A12,'1. Sub Calidad Ambiental'!$1:$1048576,2,FALSE)</f>
        <v>SANTA BARBARA</v>
      </c>
      <c r="D12" s="32">
        <f>VLOOKUP(A12,'1. Sub Calidad Ambiental'!$1:$1048576,3,FALSE)</f>
        <v>4586983.2097420003</v>
      </c>
      <c r="E12" s="32">
        <f>VLOOKUP(A12,'1. Sub Calidad Ambiental'!$1:$1048576,4,FALSE)</f>
        <v>70.273980743697251</v>
      </c>
      <c r="F12" s="32">
        <f>VLOOKUP(A12,'1. Sub Calidad Ambiental'!$1:$1048576,5,FALSE)</f>
        <v>0.12654267515067938</v>
      </c>
      <c r="G12" s="32">
        <f>VLOOKUP(A12,'1. Sub Calidad Ambiental'!$1:$1048576,6,FALSE)</f>
        <v>17195</v>
      </c>
      <c r="H12" s="32">
        <f>VLOOKUP(A12,'1. Sub Calidad Ambiental'!$1:$1048576,7,FALSE)</f>
        <v>37.486511752388019</v>
      </c>
      <c r="I12" s="32">
        <f>VLOOKUP(A12,'1. Sub Calidad Ambiental'!$1:$1048576,8,FALSE)</f>
        <v>0.216828595604244</v>
      </c>
      <c r="J12" s="32">
        <f>VLOOKUP(A12,'1. Sub Calidad Ambiental'!$1:$1048576,9,FALSE)</f>
        <v>309280.92185899999</v>
      </c>
      <c r="K12" s="32">
        <f>VLOOKUP(A12,'1. Sub Calidad Ambiental'!$1:$1048576,10,FALSE)</f>
        <v>6.7425780238771757E-2</v>
      </c>
      <c r="L12" s="33">
        <f>VLOOKUP(A12,'1. Sub Calidad Ambiental'!$1:$1048576,11,FALSE)</f>
        <v>0.38590390023077886</v>
      </c>
      <c r="M12" s="34">
        <f>VLOOKUP(A12,'2. Sub Densidad'!$1:$1048576,3,FALSE)</f>
        <v>4586983.2097420003</v>
      </c>
      <c r="N12" s="34">
        <f>VLOOKUP(A12,'2. Sub Densidad'!$1:$1048576,4,FALSE)</f>
        <v>1925693.4996799999</v>
      </c>
      <c r="O12" s="34">
        <f>VLOOKUP(A12,'2. Sub Densidad'!$1:$1048576,5,FALSE)</f>
        <v>0.4198169933541816</v>
      </c>
      <c r="P12" s="34">
        <f>VLOOKUP(A12,'2. Sub Densidad'!$1:$1048576,6,FALSE)</f>
        <v>7681312.8891104897</v>
      </c>
      <c r="Q12" s="34">
        <f>VLOOKUP(A12,'2. Sub Densidad'!$1:$1048576,7,FALSE)</f>
        <v>1.6745892753207905</v>
      </c>
      <c r="R12" s="34">
        <f>VLOOKUP(A12,'2. Sub Densidad'!$1:$1048576,8,FALSE)</f>
        <v>0.85472039856443294</v>
      </c>
      <c r="S12" s="34">
        <f>VLOOKUP(A12,'2. Sub Densidad'!$1:$1048576,9,FALSE)</f>
        <v>50431</v>
      </c>
      <c r="T12" s="46">
        <f>VLOOKUP(A12,'2. Sub Densidad'!$1:$1048576,10,FALSE)</f>
        <v>109.94372051088573</v>
      </c>
      <c r="U12" s="34">
        <f>VLOOKUP(A12,'2. Sub Densidad'!$1:$1048576,11,FALSE)</f>
        <v>0.17335873813837008</v>
      </c>
      <c r="V12" s="35">
        <f>VLOOKUP(A12,'2. Sub Densidad'!$1:$1048576,12,FALSE)</f>
        <v>0.48263204335232818</v>
      </c>
      <c r="W12" s="38">
        <f>VLOOKUP(A12,'4. Sub proximidad '!A:M,3,FALSE)</f>
        <v>8274.1101094799997</v>
      </c>
      <c r="X12" s="49">
        <f>VLOOKUP(A12,'4. Sub proximidad '!A:M,4,FALSE)</f>
        <v>0.64636150752060195</v>
      </c>
      <c r="Y12" s="37">
        <f>VLOOKUP(A12,'3. Sub Confort'!A:P,3,FALSE)</f>
        <v>4586983.2097420003</v>
      </c>
      <c r="Z12" s="37">
        <f>VLOOKUP(A12,'3. Sub Confort'!A:P,4,FALSE)</f>
        <v>449688.02365799999</v>
      </c>
      <c r="AA12" s="37">
        <f>VLOOKUP(A12,'3. Sub Confort'!A:P,5,FALSE)</f>
        <v>9.8035681208280059E-2</v>
      </c>
      <c r="AB12" s="37">
        <f>VLOOKUP(A12,'3. Sub Confort'!A:P,6,FALSE)</f>
        <v>3.6380094004661498</v>
      </c>
      <c r="AC12" s="37">
        <f>VLOOKUP(A12,'3. Sub Confort'!A:P,7,FALSE)</f>
        <v>0.248409478050756</v>
      </c>
      <c r="AD12" s="37">
        <f>VLOOKUP(A12,'3. Sub Confort'!A:P,8,FALSE)</f>
        <v>0.13562913041889904</v>
      </c>
      <c r="AE12" s="37">
        <f>VLOOKUP(A12,'3. Sub Confort'!A:P,9,FALSE)</f>
        <v>629</v>
      </c>
      <c r="AF12" s="37">
        <f>VLOOKUP(A12,'3. Sub Confort'!A:P,10,FALSE)</f>
        <v>1.3712716424688609</v>
      </c>
      <c r="AG12" s="37">
        <f>VLOOKUP(A12,'3. Sub Confort'!A:P,11,FALSE)</f>
        <v>0.23208270434210237</v>
      </c>
      <c r="AH12" s="37">
        <f>VLOOKUP(A12,'3. Sub Confort'!A:P,12,FALSE)</f>
        <v>0.36857445680975098</v>
      </c>
      <c r="AI12" s="37">
        <f>VLOOKUP(A12,'3. Sub Confort'!A:P,13,FALSE)</f>
        <v>0.57178754329605652</v>
      </c>
      <c r="AJ12" s="37">
        <f>VLOOKUP(A12,'3. Sub Confort'!A:P,14,FALSE)</f>
        <v>3.2189223544446463E-2</v>
      </c>
      <c r="AK12" s="51">
        <f>VLOOKUP(A12,'3. Sub Confort'!A:P,16,FALSE)</f>
        <v>0.45022791489573244</v>
      </c>
      <c r="AL12">
        <f>VLOOKUP(B12,semaforos!A:M,2,FALSE)</f>
        <v>51</v>
      </c>
      <c r="AM12">
        <f>VLOOKUP(B12,semaforos!A:M,4,FALSE)</f>
        <v>0.11118418722725343</v>
      </c>
      <c r="AN12">
        <f>VLOOKUP(B12,'cestos y bancos'!A:M,2,FALSE)</f>
        <v>577</v>
      </c>
      <c r="AO12">
        <f>VLOOKUP(B12,'cestos y bancos'!A:M,4,FALSE)</f>
        <v>1.2579073731397101</v>
      </c>
      <c r="AP12">
        <f>VLOOKUP(B12,'cestos y bancos'!A:M,5,FALSE)</f>
        <v>0.65604932590916398</v>
      </c>
      <c r="AQ12">
        <f>VLOOKUP(B12,luminarias!A:M,2,FALSE)</f>
        <v>4711</v>
      </c>
      <c r="AR12">
        <f>VLOOKUP(B12,luminarias!A:M,4,FALSE)</f>
        <v>10.270366784854723</v>
      </c>
      <c r="AS12">
        <f>VLOOKUP(B12,luminarias!A:M,5,FALSE)</f>
        <v>0.60200430303131991</v>
      </c>
      <c r="AT12">
        <f>VLOOKUP(B12,puentes!A:M,2,FALSE)</f>
        <v>38</v>
      </c>
      <c r="AU12">
        <f>VLOOKUP(B12,puentes!A:M,4,FALSE)</f>
        <v>8.2843119894816269E-2</v>
      </c>
      <c r="AV12">
        <f t="shared" si="1"/>
        <v>0.36302023401563843</v>
      </c>
      <c r="AW12" s="54">
        <f>VLOOKUP(B12,entropia!A:CM,82,FALSE)</f>
        <v>0.37803352316705885</v>
      </c>
      <c r="AX12" s="54">
        <f>VLOOKUP(B12,'empleo 2016'!A:C,3,FALSE)</f>
        <v>103818</v>
      </c>
      <c r="AY12" s="54">
        <f>VLOOKUP(B12,'empleo 2016'!A:G,5,FALSE)</f>
        <v>226.33176401801745</v>
      </c>
      <c r="AZ12" s="54">
        <f>VLOOKUP(B12,'empleo 2016'!A:G,6,FALSE)</f>
        <v>0.57428486849132032</v>
      </c>
      <c r="BA12" s="59">
        <f t="shared" si="2"/>
        <v>0.47615919582918959</v>
      </c>
      <c r="BB12" s="60">
        <f t="shared" si="3"/>
        <v>0.48825691236572616</v>
      </c>
    </row>
    <row r="13" spans="1:54" x14ac:dyDescent="0.25">
      <c r="A13">
        <v>17</v>
      </c>
      <c r="B13" t="str">
        <f t="shared" si="0"/>
        <v>UPZ17</v>
      </c>
      <c r="C13" t="str">
        <f>VLOOKUP(A13,'1. Sub Calidad Ambiental'!$1:$1048576,2,FALSE)</f>
        <v>SAN JOSE DE BAVARIA</v>
      </c>
      <c r="D13" s="32">
        <f>VLOOKUP(A13,'1. Sub Calidad Ambiental'!$1:$1048576,3,FALSE)</f>
        <v>4382731.6294980003</v>
      </c>
      <c r="E13" s="32">
        <f>VLOOKUP(A13,'1. Sub Calidad Ambiental'!$1:$1048576,4,FALSE)</f>
        <v>71.630704336904969</v>
      </c>
      <c r="F13" s="32">
        <f>VLOOKUP(A13,'1. Sub Calidad Ambiental'!$1:$1048576,5,FALSE)</f>
        <v>0.16671211980195083</v>
      </c>
      <c r="G13" s="32">
        <f>VLOOKUP(A13,'1. Sub Calidad Ambiental'!$1:$1048576,6,FALSE)</f>
        <v>12750</v>
      </c>
      <c r="H13" s="32">
        <f>VLOOKUP(A13,'1. Sub Calidad Ambiental'!$1:$1048576,7,FALSE)</f>
        <v>29.091445878606965</v>
      </c>
      <c r="I13" s="32">
        <f>VLOOKUP(A13,'1. Sub Calidad Ambiental'!$1:$1048576,8,FALSE)</f>
        <v>0.16827005392288572</v>
      </c>
      <c r="J13" s="32">
        <f>VLOOKUP(A13,'1. Sub Calidad Ambiental'!$1:$1048576,9,FALSE)</f>
        <v>152070.152363</v>
      </c>
      <c r="K13" s="32">
        <f>VLOOKUP(A13,'1. Sub Calidad Ambiental'!$1:$1048576,10,FALSE)</f>
        <v>3.4697573389958665E-2</v>
      </c>
      <c r="L13" s="33">
        <f>VLOOKUP(A13,'1. Sub Calidad Ambiental'!$1:$1048576,11,FALSE)</f>
        <v>0.34541850250363121</v>
      </c>
      <c r="M13" s="34">
        <f>VLOOKUP(A13,'2. Sub Densidad'!$1:$1048576,3,FALSE)</f>
        <v>4382731.6294980003</v>
      </c>
      <c r="N13" s="34">
        <f>VLOOKUP(A13,'2. Sub Densidad'!$1:$1048576,4,FALSE)</f>
        <v>901555.79107699997</v>
      </c>
      <c r="O13" s="34">
        <f>VLOOKUP(A13,'2. Sub Densidad'!$1:$1048576,5,FALSE)</f>
        <v>0.2057063647267548</v>
      </c>
      <c r="P13" s="34">
        <f>VLOOKUP(A13,'2. Sub Densidad'!$1:$1048576,6,FALSE)</f>
        <v>2291798.2414571601</v>
      </c>
      <c r="Q13" s="34">
        <f>VLOOKUP(A13,'2. Sub Densidad'!$1:$1048576,7,FALSE)</f>
        <v>0.52291548632186347</v>
      </c>
      <c r="R13" s="34">
        <f>VLOOKUP(A13,'2. Sub Densidad'!$1:$1048576,8,FALSE)</f>
        <v>0.26655099008777333</v>
      </c>
      <c r="S13" s="34">
        <f>VLOOKUP(A13,'2. Sub Densidad'!$1:$1048576,9,FALSE)</f>
        <v>61843</v>
      </c>
      <c r="T13" s="46">
        <f>VLOOKUP(A13,'2. Sub Densidad'!$1:$1048576,10,FALSE)</f>
        <v>141.10606176240711</v>
      </c>
      <c r="U13" s="34">
        <f>VLOOKUP(A13,'2. Sub Densidad'!$1:$1048576,11,FALSE)</f>
        <v>0.2230777712859692</v>
      </c>
      <c r="V13" s="35">
        <f>VLOOKUP(A13,'2. Sub Densidad'!$1:$1048576,12,FALSE)</f>
        <v>0.23177837536683243</v>
      </c>
      <c r="W13" s="38">
        <f>VLOOKUP(A13,'4. Sub proximidad '!A:M,3,FALSE)</f>
        <v>7545.8954026600004</v>
      </c>
      <c r="X13" s="49">
        <f>VLOOKUP(A13,'4. Sub proximidad '!A:M,4,FALSE)</f>
        <v>0.57550518939057715</v>
      </c>
      <c r="Y13" s="37">
        <f>VLOOKUP(A13,'3. Sub Confort'!A:P,3,FALSE)</f>
        <v>4382731.6294980003</v>
      </c>
      <c r="Z13" s="37">
        <f>VLOOKUP(A13,'3. Sub Confort'!A:P,4,FALSE)</f>
        <v>266076.56491000002</v>
      </c>
      <c r="AA13" s="37">
        <f>VLOOKUP(A13,'3. Sub Confort'!A:P,5,FALSE)</f>
        <v>6.0710211667803292E-2</v>
      </c>
      <c r="AB13" s="37">
        <f>VLOOKUP(A13,'3. Sub Confort'!A:P,6,FALSE)</f>
        <v>3.1538113841111599</v>
      </c>
      <c r="AC13" s="37">
        <f>VLOOKUP(A13,'3. Sub Confort'!A:P,7,FALSE)</f>
        <v>0.18154664475823001</v>
      </c>
      <c r="AD13" s="37">
        <f>VLOOKUP(A13,'3. Sub Confort'!A:P,8,FALSE)</f>
        <v>9.0919319940409971E-2</v>
      </c>
      <c r="AE13" s="37">
        <f>VLOOKUP(A13,'3. Sub Confort'!A:P,9,FALSE)</f>
        <v>439</v>
      </c>
      <c r="AF13" s="37">
        <f>VLOOKUP(A13,'3. Sub Confort'!A:P,10,FALSE)</f>
        <v>1.0016584110359574</v>
      </c>
      <c r="AG13" s="37">
        <f>VLOOKUP(A13,'3. Sub Confort'!A:P,11,FALSE)</f>
        <v>0.1648855815193484</v>
      </c>
      <c r="AH13" s="37">
        <f>VLOOKUP(A13,'3. Sub Confort'!A:P,12,FALSE)</f>
        <v>0.298405466970387</v>
      </c>
      <c r="AI13" s="37">
        <f>VLOOKUP(A13,'3. Sub Confort'!A:P,13,FALSE)</f>
        <v>0.34700547916664165</v>
      </c>
      <c r="AJ13" s="37">
        <f>VLOOKUP(A13,'3. Sub Confort'!A:P,14,FALSE)</f>
        <v>1.1675683847447731E-2</v>
      </c>
      <c r="AK13" s="51">
        <f>VLOOKUP(A13,'3. Sub Confort'!A:P,16,FALSE)</f>
        <v>0.36252244014002621</v>
      </c>
      <c r="AL13">
        <f>VLOOKUP(B13,semaforos!A:M,2,FALSE)</f>
        <v>14</v>
      </c>
      <c r="AM13">
        <f>VLOOKUP(B13,semaforos!A:M,4,FALSE)</f>
        <v>3.1943548415710725E-2</v>
      </c>
      <c r="AN13">
        <f>VLOOKUP(B13,'cestos y bancos'!A:M,2,FALSE)</f>
        <v>23</v>
      </c>
      <c r="AO13">
        <f>VLOOKUP(B13,'cestos y bancos'!A:M,4,FALSE)</f>
        <v>5.2478686682953336E-2</v>
      </c>
      <c r="AP13">
        <f>VLOOKUP(B13,'cestos y bancos'!A:M,5,FALSE)</f>
        <v>2.7369747374178022E-2</v>
      </c>
      <c r="AQ13">
        <f>VLOOKUP(B13,luminarias!A:M,2,FALSE)</f>
        <v>2602</v>
      </c>
      <c r="AR13">
        <f>VLOOKUP(B13,luminarias!A:M,4,FALSE)</f>
        <v>5.9369366412628075</v>
      </c>
      <c r="AS13">
        <f>VLOOKUP(B13,luminarias!A:M,5,FALSE)</f>
        <v>0.34799744544031663</v>
      </c>
      <c r="AT13">
        <f>VLOOKUP(B13,puentes!A:M,2,FALSE)</f>
        <v>7</v>
      </c>
      <c r="AU13">
        <f>VLOOKUP(B13,puentes!A:M,4,FALSE)</f>
        <v>1.5971774207855362E-2</v>
      </c>
      <c r="AV13">
        <f t="shared" si="1"/>
        <v>0.10582062885951518</v>
      </c>
      <c r="AW13" s="54">
        <f>VLOOKUP(B13,entropia!A:CM,82,FALSE)</f>
        <v>0.44921478637667178</v>
      </c>
      <c r="AX13" s="54">
        <f>VLOOKUP(B13,'empleo 2016'!A:C,3,FALSE)</f>
        <v>7038</v>
      </c>
      <c r="AY13" s="54">
        <f>VLOOKUP(B13,'empleo 2016'!A:G,5,FALSE)</f>
        <v>16.058475779858195</v>
      </c>
      <c r="AZ13" s="54">
        <f>VLOOKUP(B13,'empleo 2016'!A:G,6,FALSE)</f>
        <v>4.0596975090778309E-2</v>
      </c>
      <c r="BA13" s="59">
        <f t="shared" si="2"/>
        <v>0.24490588073372505</v>
      </c>
      <c r="BB13" s="60">
        <f t="shared" si="3"/>
        <v>0.35202607762695842</v>
      </c>
    </row>
    <row r="14" spans="1:54" x14ac:dyDescent="0.25">
      <c r="A14">
        <v>18</v>
      </c>
      <c r="B14" t="str">
        <f t="shared" si="0"/>
        <v>UPZ18</v>
      </c>
      <c r="C14" t="str">
        <f>VLOOKUP(A14,'1. Sub Calidad Ambiental'!$1:$1048576,2,FALSE)</f>
        <v>BRITALIA</v>
      </c>
      <c r="D14" s="32">
        <f>VLOOKUP(A14,'1. Sub Calidad Ambiental'!$1:$1048576,3,FALSE)</f>
        <v>3286562.3146390002</v>
      </c>
      <c r="E14" s="32">
        <f>VLOOKUP(A14,'1. Sub Calidad Ambiental'!$1:$1048576,4,FALSE)</f>
        <v>70.602751336148614</v>
      </c>
      <c r="F14" s="32">
        <f>VLOOKUP(A14,'1. Sub Calidad Ambiental'!$1:$1048576,5,FALSE)</f>
        <v>0.13627681125810595</v>
      </c>
      <c r="G14" s="32">
        <f>VLOOKUP(A14,'1. Sub Calidad Ambiental'!$1:$1048576,6,FALSE)</f>
        <v>11893</v>
      </c>
      <c r="H14" s="32">
        <f>VLOOKUP(A14,'1. Sub Calidad Ambiental'!$1:$1048576,7,FALSE)</f>
        <v>36.186747310483717</v>
      </c>
      <c r="I14" s="32">
        <f>VLOOKUP(A14,'1. Sub Calidad Ambiental'!$1:$1048576,8,FALSE)</f>
        <v>0.20931052882822582</v>
      </c>
      <c r="J14" s="32">
        <f>VLOOKUP(A14,'1. Sub Calidad Ambiental'!$1:$1048576,9,FALSE)</f>
        <v>307883.744236</v>
      </c>
      <c r="K14" s="32">
        <f>VLOOKUP(A14,'1. Sub Calidad Ambiental'!$1:$1048576,10,FALSE)</f>
        <v>9.3679569945965963E-2</v>
      </c>
      <c r="L14" s="33">
        <f>VLOOKUP(A14,'1. Sub Calidad Ambiental'!$1:$1048576,11,FALSE)</f>
        <v>0.38890442917202867</v>
      </c>
      <c r="M14" s="34">
        <f>VLOOKUP(A14,'2. Sub Densidad'!$1:$1048576,3,FALSE)</f>
        <v>3286562.3146390002</v>
      </c>
      <c r="N14" s="34">
        <f>VLOOKUP(A14,'2. Sub Densidad'!$1:$1048576,4,FALSE)</f>
        <v>827416.03575499996</v>
      </c>
      <c r="O14" s="34">
        <f>VLOOKUP(A14,'2. Sub Densidad'!$1:$1048576,5,FALSE)</f>
        <v>0.25175729426140037</v>
      </c>
      <c r="P14" s="34">
        <f>VLOOKUP(A14,'2. Sub Densidad'!$1:$1048576,6,FALSE)</f>
        <v>3256570.2642687499</v>
      </c>
      <c r="Q14" s="34">
        <f>VLOOKUP(A14,'2. Sub Densidad'!$1:$1048576,7,FALSE)</f>
        <v>0.99087433996408347</v>
      </c>
      <c r="R14" s="34">
        <f>VLOOKUP(A14,'2. Sub Densidad'!$1:$1048576,8,FALSE)</f>
        <v>0.50554147920657766</v>
      </c>
      <c r="S14" s="34">
        <f>VLOOKUP(A14,'2. Sub Densidad'!$1:$1048576,9,FALSE)</f>
        <v>68204</v>
      </c>
      <c r="T14" s="46">
        <f>VLOOKUP(A14,'2. Sub Densidad'!$1:$1048576,10,FALSE)</f>
        <v>207.52383028371577</v>
      </c>
      <c r="U14" s="34">
        <f>VLOOKUP(A14,'2. Sub Densidad'!$1:$1048576,11,FALSE)</f>
        <v>0.32904629297203775</v>
      </c>
      <c r="V14" s="35">
        <f>VLOOKUP(A14,'2. Sub Densidad'!$1:$1048576,12,FALSE)</f>
        <v>0.36211502214667196</v>
      </c>
      <c r="W14" s="38">
        <f>VLOOKUP(A14,'4. Sub proximidad '!A:M,3,FALSE)</f>
        <v>8004.4478573699998</v>
      </c>
      <c r="X14" s="49">
        <f>VLOOKUP(A14,'4. Sub proximidad '!A:M,4,FALSE)</f>
        <v>0.62012299002813931</v>
      </c>
      <c r="Y14" s="37">
        <f>VLOOKUP(A14,'3. Sub Confort'!A:P,3,FALSE)</f>
        <v>3286562.3146390002</v>
      </c>
      <c r="Z14" s="37">
        <f>VLOOKUP(A14,'3. Sub Confort'!A:P,4,FALSE)</f>
        <v>203936.074723</v>
      </c>
      <c r="AA14" s="37">
        <f>VLOOKUP(A14,'3. Sub Confort'!A:P,5,FALSE)</f>
        <v>6.2051485777290236E-2</v>
      </c>
      <c r="AB14" s="37">
        <f>VLOOKUP(A14,'3. Sub Confort'!A:P,6,FALSE)</f>
        <v>2.83189006918166</v>
      </c>
      <c r="AC14" s="37">
        <f>VLOOKUP(A14,'3. Sub Confort'!A:P,7,FALSE)</f>
        <v>0.13709257744197501</v>
      </c>
      <c r="AD14" s="37">
        <f>VLOOKUP(A14,'3. Sub Confort'!A:P,8,FALSE)</f>
        <v>8.0811758693461425E-2</v>
      </c>
      <c r="AE14" s="37">
        <f>VLOOKUP(A14,'3. Sub Confort'!A:P,9,FALSE)</f>
        <v>304</v>
      </c>
      <c r="AF14" s="37">
        <f>VLOOKUP(A14,'3. Sub Confort'!A:P,10,FALSE)</f>
        <v>0.92497865823484837</v>
      </c>
      <c r="AG14" s="37">
        <f>VLOOKUP(A14,'3. Sub Confort'!A:P,11,FALSE)</f>
        <v>0.15094490426864801</v>
      </c>
      <c r="AH14" s="37">
        <f>VLOOKUP(A14,'3. Sub Confort'!A:P,12,FALSE)</f>
        <v>0.32236842105263203</v>
      </c>
      <c r="AI14" s="37">
        <f>VLOOKUP(A14,'3. Sub Confort'!A:P,13,FALSE)</f>
        <v>0.27456459824926943</v>
      </c>
      <c r="AJ14" s="37">
        <f>VLOOKUP(A14,'3. Sub Confort'!A:P,14,FALSE)</f>
        <v>5.0647520894382481E-3</v>
      </c>
      <c r="AK14" s="51">
        <f>VLOOKUP(A14,'3. Sub Confort'!A:P,16,FALSE)</f>
        <v>0.3750434938860121</v>
      </c>
      <c r="AL14">
        <f>VLOOKUP(B14,semaforos!A:M,2,FALSE)</f>
        <v>20</v>
      </c>
      <c r="AM14">
        <f>VLOOKUP(B14,semaforos!A:M,4,FALSE)</f>
        <v>6.0853859094379403E-2</v>
      </c>
      <c r="AN14">
        <f>VLOOKUP(B14,'cestos y bancos'!A:M,2,FALSE)</f>
        <v>44</v>
      </c>
      <c r="AO14">
        <f>VLOOKUP(B14,'cestos y bancos'!A:M,4,FALSE)</f>
        <v>0.13387849000763472</v>
      </c>
      <c r="AP14">
        <f>VLOOKUP(B14,'cestos y bancos'!A:M,5,FALSE)</f>
        <v>6.9823021152997503E-2</v>
      </c>
      <c r="AQ14">
        <f>VLOOKUP(B14,luminarias!A:M,2,FALSE)</f>
        <v>2398</v>
      </c>
      <c r="AR14">
        <f>VLOOKUP(B14,luminarias!A:M,4,FALSE)</f>
        <v>7.2963777054160914</v>
      </c>
      <c r="AS14">
        <f>VLOOKUP(B14,luminarias!A:M,5,FALSE)</f>
        <v>0.42768197740314762</v>
      </c>
      <c r="AT14">
        <f>VLOOKUP(B14,puentes!A:M,2,FALSE)</f>
        <v>7</v>
      </c>
      <c r="AU14">
        <f>VLOOKUP(B14,puentes!A:M,4,FALSE)</f>
        <v>2.1298850683032795E-2</v>
      </c>
      <c r="AV14">
        <f t="shared" si="1"/>
        <v>0.14491442708338934</v>
      </c>
      <c r="AW14" s="54">
        <f>VLOOKUP(B14,entropia!A:CM,82,FALSE)</f>
        <v>0.40272726863549374</v>
      </c>
      <c r="AX14" s="54">
        <f>VLOOKUP(B14,'empleo 2016'!A:C,3,FALSE)</f>
        <v>11097</v>
      </c>
      <c r="AY14" s="54">
        <f>VLOOKUP(B14,'empleo 2016'!A:G,5,FALSE)</f>
        <v>33.764763422791269</v>
      </c>
      <c r="AZ14" s="54">
        <f>VLOOKUP(B14,'empleo 2016'!A:G,6,FALSE)</f>
        <v>8.5536736252444179E-2</v>
      </c>
      <c r="BA14" s="59">
        <f t="shared" si="2"/>
        <v>0.24413200244396896</v>
      </c>
      <c r="BB14" s="60">
        <f t="shared" si="3"/>
        <v>0.39806358753536419</v>
      </c>
    </row>
    <row r="15" spans="1:54" x14ac:dyDescent="0.25">
      <c r="A15">
        <v>19</v>
      </c>
      <c r="B15" t="str">
        <f t="shared" si="0"/>
        <v>UPZ19</v>
      </c>
      <c r="C15" t="str">
        <f>VLOOKUP(A15,'1. Sub Calidad Ambiental'!$1:$1048576,2,FALSE)</f>
        <v>EL PRADO</v>
      </c>
      <c r="D15" s="32">
        <f>VLOOKUP(A15,'1. Sub Calidad Ambiental'!$1:$1048576,3,FALSE)</f>
        <v>4334033.5811750004</v>
      </c>
      <c r="E15" s="32">
        <f>VLOOKUP(A15,'1. Sub Calidad Ambiental'!$1:$1048576,4,FALSE)</f>
        <v>70.494105897889881</v>
      </c>
      <c r="F15" s="32">
        <f>VLOOKUP(A15,'1. Sub Calidad Ambiental'!$1:$1048576,5,FALSE)</f>
        <v>0.13306007135574388</v>
      </c>
      <c r="G15" s="32">
        <f>VLOOKUP(A15,'1. Sub Calidad Ambiental'!$1:$1048576,6,FALSE)</f>
        <v>19539</v>
      </c>
      <c r="H15" s="32">
        <f>VLOOKUP(A15,'1. Sub Calidad Ambiental'!$1:$1048576,7,FALSE)</f>
        <v>45.082714829133323</v>
      </c>
      <c r="I15" s="32">
        <f>VLOOKUP(A15,'1. Sub Calidad Ambiental'!$1:$1048576,8,FALSE)</f>
        <v>0.26076637396929547</v>
      </c>
      <c r="J15" s="32">
        <f>VLOOKUP(A15,'1. Sub Calidad Ambiental'!$1:$1048576,9,FALSE)</f>
        <v>302607.523598</v>
      </c>
      <c r="K15" s="32">
        <f>VLOOKUP(A15,'1. Sub Calidad Ambiental'!$1:$1048576,10,FALSE)</f>
        <v>6.9821222639433272E-2</v>
      </c>
      <c r="L15" s="33">
        <f>VLOOKUP(A15,'1. Sub Calidad Ambiental'!$1:$1048576,11,FALSE)</f>
        <v>0.39917584175099491</v>
      </c>
      <c r="M15" s="34">
        <f>VLOOKUP(A15,'2. Sub Densidad'!$1:$1048576,3,FALSE)</f>
        <v>4334033.5811750004</v>
      </c>
      <c r="N15" s="34">
        <f>VLOOKUP(A15,'2. Sub Densidad'!$1:$1048576,4,FALSE)</f>
        <v>1532672.04578</v>
      </c>
      <c r="O15" s="34">
        <f>VLOOKUP(A15,'2. Sub Densidad'!$1:$1048576,5,FALSE)</f>
        <v>0.35363640291972015</v>
      </c>
      <c r="P15" s="34">
        <f>VLOOKUP(A15,'2. Sub Densidad'!$1:$1048576,6,FALSE)</f>
        <v>5002187.3330824999</v>
      </c>
      <c r="Q15" s="34">
        <f>VLOOKUP(A15,'2. Sub Densidad'!$1:$1048576,7,FALSE)</f>
        <v>1.1541644150635206</v>
      </c>
      <c r="R15" s="34">
        <f>VLOOKUP(A15,'2. Sub Densidad'!$1:$1048576,8,FALSE)</f>
        <v>0.58893508232472136</v>
      </c>
      <c r="S15" s="34">
        <f>VLOOKUP(A15,'2. Sub Densidad'!$1:$1048576,9,FALSE)</f>
        <v>118109</v>
      </c>
      <c r="T15" s="46">
        <f>VLOOKUP(A15,'2. Sub Densidad'!$1:$1048576,10,FALSE)</f>
        <v>272.51519349783041</v>
      </c>
      <c r="U15" s="34">
        <f>VLOOKUP(A15,'2. Sub Densidad'!$1:$1048576,11,FALSE)</f>
        <v>0.4327390070678524</v>
      </c>
      <c r="V15" s="35">
        <f>VLOOKUP(A15,'2. Sub Densidad'!$1:$1048576,12,FALSE)</f>
        <v>0.45843683077076464</v>
      </c>
      <c r="W15" s="38">
        <f>VLOOKUP(A15,'4. Sub proximidad '!A:M,3,FALSE)</f>
        <v>7372.0005935700001</v>
      </c>
      <c r="X15" s="49">
        <f>VLOOKUP(A15,'4. Sub proximidad '!A:M,4,FALSE)</f>
        <v>0.55858497918520056</v>
      </c>
      <c r="Y15" s="37">
        <f>VLOOKUP(A15,'3. Sub Confort'!A:P,3,FALSE)</f>
        <v>4334033.5811750004</v>
      </c>
      <c r="Z15" s="37">
        <f>VLOOKUP(A15,'3. Sub Confort'!A:P,4,FALSE)</f>
        <v>358830.06242099998</v>
      </c>
      <c r="AA15" s="37">
        <f>VLOOKUP(A15,'3. Sub Confort'!A:P,5,FALSE)</f>
        <v>8.2793558402405709E-2</v>
      </c>
      <c r="AB15" s="37">
        <f>VLOOKUP(A15,'3. Sub Confort'!A:P,6,FALSE)</f>
        <v>2.9478578974710499</v>
      </c>
      <c r="AC15" s="37">
        <f>VLOOKUP(A15,'3. Sub Confort'!A:P,7,FALSE)</f>
        <v>0.153106557896874</v>
      </c>
      <c r="AD15" s="37">
        <f>VLOOKUP(A15,'3. Sub Confort'!A:P,8,FALSE)</f>
        <v>0.10037180827602278</v>
      </c>
      <c r="AE15" s="37">
        <f>VLOOKUP(A15,'3. Sub Confort'!A:P,9,FALSE)</f>
        <v>551</v>
      </c>
      <c r="AF15" s="37">
        <f>VLOOKUP(A15,'3. Sub Confort'!A:P,10,FALSE)</f>
        <v>1.2713330196454506</v>
      </c>
      <c r="AG15" s="37">
        <f>VLOOKUP(A15,'3. Sub Confort'!A:P,11,FALSE)</f>
        <v>0.21391347407248565</v>
      </c>
      <c r="AH15" s="37">
        <f>VLOOKUP(A15,'3. Sub Confort'!A:P,12,FALSE)</f>
        <v>0.37931034482758602</v>
      </c>
      <c r="AI15" s="37">
        <f>VLOOKUP(A15,'3. Sub Confort'!A:P,13,FALSE)</f>
        <v>0.46960738203638391</v>
      </c>
      <c r="AJ15" s="37">
        <f>VLOOKUP(A15,'3. Sub Confort'!A:P,14,FALSE)</f>
        <v>2.2864294518795906E-2</v>
      </c>
      <c r="AK15" s="51">
        <f>VLOOKUP(A15,'3. Sub Confort'!A:P,16,FALSE)</f>
        <v>0.40260697469036827</v>
      </c>
      <c r="AL15">
        <f>VLOOKUP(B15,semaforos!A:M,2,FALSE)</f>
        <v>34</v>
      </c>
      <c r="AM15">
        <f>VLOOKUP(B15,semaforos!A:M,4,FALSE)</f>
        <v>7.844886146641597E-2</v>
      </c>
      <c r="AN15">
        <f>VLOOKUP(B15,'cestos y bancos'!A:M,2,FALSE)</f>
        <v>140</v>
      </c>
      <c r="AO15">
        <f>VLOOKUP(B15,'cestos y bancos'!A:M,4,FALSE)</f>
        <v>0.32302472368524215</v>
      </c>
      <c r="AP15">
        <f>VLOOKUP(B15,'cestos y bancos'!A:M,5,FALSE)</f>
        <v>0.16847039515854723</v>
      </c>
      <c r="AQ15">
        <f>VLOOKUP(B15,luminarias!A:M,2,FALSE)</f>
        <v>3548</v>
      </c>
      <c r="AR15">
        <f>VLOOKUP(B15,luminarias!A:M,4,FALSE)</f>
        <v>8.186369425965994</v>
      </c>
      <c r="AS15">
        <f>VLOOKUP(B15,luminarias!A:M,5,FALSE)</f>
        <v>0.47984942737420216</v>
      </c>
      <c r="AT15">
        <f>VLOOKUP(B15,puentes!A:M,2,FALSE)</f>
        <v>23</v>
      </c>
      <c r="AU15">
        <f>VLOOKUP(B15,puentes!A:M,4,FALSE)</f>
        <v>5.3068347462575501E-2</v>
      </c>
      <c r="AV15">
        <f t="shared" si="1"/>
        <v>0.19495925786543522</v>
      </c>
      <c r="AW15" s="54">
        <f>VLOOKUP(B15,entropia!A:CM,82,FALSE)</f>
        <v>0.4513302684658782</v>
      </c>
      <c r="AX15" s="54">
        <f>VLOOKUP(B15,'empleo 2016'!A:C,3,FALSE)</f>
        <v>32276</v>
      </c>
      <c r="AY15" s="54">
        <f>VLOOKUP(B15,'empleo 2016'!A:G,5,FALSE)</f>
        <v>74.47104346016593</v>
      </c>
      <c r="AZ15" s="54">
        <f>VLOOKUP(B15,'empleo 2016'!A:G,6,FALSE)</f>
        <v>0.18885204093685815</v>
      </c>
      <c r="BA15" s="59">
        <f t="shared" si="2"/>
        <v>0.32009115470136817</v>
      </c>
      <c r="BB15" s="60">
        <f t="shared" si="3"/>
        <v>0.42777915621973933</v>
      </c>
    </row>
    <row r="16" spans="1:54" x14ac:dyDescent="0.25">
      <c r="A16">
        <v>20</v>
      </c>
      <c r="B16" t="str">
        <f t="shared" si="0"/>
        <v>UPZ20</v>
      </c>
      <c r="C16" t="str">
        <f>VLOOKUP(A16,'1. Sub Calidad Ambiental'!$1:$1048576,2,FALSE)</f>
        <v>LA ALHAMBRA</v>
      </c>
      <c r="D16" s="32">
        <f>VLOOKUP(A16,'1. Sub Calidad Ambiental'!$1:$1048576,3,FALSE)</f>
        <v>2847741.1752900002</v>
      </c>
      <c r="E16" s="32">
        <f>VLOOKUP(A16,'1. Sub Calidad Ambiental'!$1:$1048576,4,FALSE)</f>
        <v>74.008361973861867</v>
      </c>
      <c r="F16" s="32">
        <f>VLOOKUP(A16,'1. Sub Calidad Ambiental'!$1:$1048576,5,FALSE)</f>
        <v>0.23710905792963494</v>
      </c>
      <c r="G16" s="32">
        <f>VLOOKUP(A16,'1. Sub Calidad Ambiental'!$1:$1048576,6,FALSE)</f>
        <v>12337</v>
      </c>
      <c r="H16" s="32">
        <f>VLOOKUP(A16,'1. Sub Calidad Ambiental'!$1:$1048576,7,FALSE)</f>
        <v>43.322055062618745</v>
      </c>
      <c r="I16" s="32">
        <f>VLOOKUP(A16,'1. Sub Calidad Ambiental'!$1:$1048576,8,FALSE)</f>
        <v>0.25058240734599574</v>
      </c>
      <c r="J16" s="32">
        <f>VLOOKUP(A16,'1. Sub Calidad Ambiental'!$1:$1048576,9,FALSE)</f>
        <v>253212.608744</v>
      </c>
      <c r="K16" s="32">
        <f>VLOOKUP(A16,'1. Sub Calidad Ambiental'!$1:$1048576,10,FALSE)</f>
        <v>8.8917002338955206E-2</v>
      </c>
      <c r="L16" s="33">
        <f>VLOOKUP(A16,'1. Sub Calidad Ambiental'!$1:$1048576,11,FALSE)</f>
        <v>0.36746345058510532</v>
      </c>
      <c r="M16" s="34">
        <f>VLOOKUP(A16,'2. Sub Densidad'!$1:$1048576,3,FALSE)</f>
        <v>2847741.1752900002</v>
      </c>
      <c r="N16" s="34">
        <f>VLOOKUP(A16,'2. Sub Densidad'!$1:$1048576,4,FALSE)</f>
        <v>1085172.28938</v>
      </c>
      <c r="O16" s="34">
        <f>VLOOKUP(A16,'2. Sub Densidad'!$1:$1048576,5,FALSE)</f>
        <v>0.38106422690239444</v>
      </c>
      <c r="P16" s="34">
        <f>VLOOKUP(A16,'2. Sub Densidad'!$1:$1048576,6,FALSE)</f>
        <v>3367397.0367597402</v>
      </c>
      <c r="Q16" s="34">
        <f>VLOOKUP(A16,'2. Sub Densidad'!$1:$1048576,7,FALSE)</f>
        <v>1.1824800181908459</v>
      </c>
      <c r="R16" s="34">
        <f>VLOOKUP(A16,'2. Sub Densidad'!$1:$1048576,8,FALSE)</f>
        <v>0.6033960969810811</v>
      </c>
      <c r="S16" s="34">
        <f>VLOOKUP(A16,'2. Sub Densidad'!$1:$1048576,9,FALSE)</f>
        <v>52701</v>
      </c>
      <c r="T16" s="46">
        <f>VLOOKUP(A16,'2. Sub Densidad'!$1:$1048576,10,FALSE)</f>
        <v>185.06246444476537</v>
      </c>
      <c r="U16" s="34">
        <f>VLOOKUP(A16,'2. Sub Densidad'!$1:$1048576,11,FALSE)</f>
        <v>0.29320953142471323</v>
      </c>
      <c r="V16" s="35">
        <f>VLOOKUP(A16,'2. Sub Densidad'!$1:$1048576,12,FALSE)</f>
        <v>0.4258899517693962</v>
      </c>
      <c r="W16" s="38">
        <f>VLOOKUP(A16,'4. Sub proximidad '!A:M,3,FALSE)</f>
        <v>8334.0998167899997</v>
      </c>
      <c r="X16" s="49">
        <f>VLOOKUP(A16,'4. Sub proximidad '!A:M,4,FALSE)</f>
        <v>0.65219859065813746</v>
      </c>
      <c r="Y16" s="37">
        <f>VLOOKUP(A16,'3. Sub Confort'!A:P,3,FALSE)</f>
        <v>2847741.1752900002</v>
      </c>
      <c r="Z16" s="37">
        <f>VLOOKUP(A16,'3. Sub Confort'!A:P,4,FALSE)</f>
        <v>298731.78376199998</v>
      </c>
      <c r="AA16" s="37">
        <f>VLOOKUP(A16,'3. Sub Confort'!A:P,5,FALSE)</f>
        <v>0.10490131138114354</v>
      </c>
      <c r="AB16" s="37">
        <f>VLOOKUP(A16,'3. Sub Confort'!A:P,6,FALSE)</f>
        <v>3.3473339377053599</v>
      </c>
      <c r="AC16" s="37">
        <f>VLOOKUP(A16,'3. Sub Confort'!A:P,7,FALSE)</f>
        <v>0.20827014589258</v>
      </c>
      <c r="AD16" s="37">
        <f>VLOOKUP(A16,'3. Sub Confort'!A:P,8,FALSE)</f>
        <v>0.13074352000900266</v>
      </c>
      <c r="AE16" s="37">
        <f>VLOOKUP(A16,'3. Sub Confort'!A:P,9,FALSE)</f>
        <v>486</v>
      </c>
      <c r="AF16" s="37">
        <f>VLOOKUP(A16,'3. Sub Confort'!A:P,10,FALSE)</f>
        <v>1.706615770481698</v>
      </c>
      <c r="AG16" s="37">
        <f>VLOOKUP(A16,'3. Sub Confort'!A:P,11,FALSE)</f>
        <v>0.29304957089774031</v>
      </c>
      <c r="AH16" s="37">
        <f>VLOOKUP(A16,'3. Sub Confort'!A:P,12,FALSE)</f>
        <v>0.35939643347050798</v>
      </c>
      <c r="AI16" s="37">
        <f>VLOOKUP(A16,'3. Sub Confort'!A:P,13,FALSE)</f>
        <v>0.69004917150800005</v>
      </c>
      <c r="AJ16" s="37">
        <f>VLOOKUP(A16,'3. Sub Confort'!A:P,14,FALSE)</f>
        <v>4.2981742130629996E-2</v>
      </c>
      <c r="AK16" s="51">
        <f>VLOOKUP(A16,'3. Sub Confort'!A:P,16,FALSE)</f>
        <v>0.42116324406777073</v>
      </c>
      <c r="AL16">
        <f>VLOOKUP(B16,semaforos!A:M,2,FALSE)</f>
        <v>39</v>
      </c>
      <c r="AM16">
        <f>VLOOKUP(B16,semaforos!A:M,4,FALSE)</f>
        <v>0.13695064824853131</v>
      </c>
      <c r="AN16">
        <f>VLOOKUP(B16,'cestos y bancos'!A:M,2,FALSE)</f>
        <v>106</v>
      </c>
      <c r="AO16">
        <f>VLOOKUP(B16,'cestos y bancos'!A:M,4,FALSE)</f>
        <v>0.37222483882934154</v>
      </c>
      <c r="AP16">
        <f>VLOOKUP(B16,'cestos y bancos'!A:M,5,FALSE)</f>
        <v>0.19413023551259109</v>
      </c>
      <c r="AQ16">
        <f>VLOOKUP(B16,luminarias!A:M,2,FALSE)</f>
        <v>3005</v>
      </c>
      <c r="AR16">
        <f>VLOOKUP(B16,luminarias!A:M,4,FALSE)</f>
        <v>10.552223025303503</v>
      </c>
      <c r="AS16">
        <f>VLOOKUP(B16,luminarias!A:M,5,FALSE)</f>
        <v>0.61852549191783701</v>
      </c>
      <c r="AT16">
        <f>VLOOKUP(B16,puentes!A:M,2,FALSE)</f>
        <v>19</v>
      </c>
      <c r="AU16">
        <f>VLOOKUP(B16,puentes!A:M,4,FALSE)</f>
        <v>6.671954658261782E-2</v>
      </c>
      <c r="AV16">
        <f t="shared" si="1"/>
        <v>0.25408148056539431</v>
      </c>
      <c r="AW16" s="54">
        <f>VLOOKUP(B16,entropia!A:CM,82,FALSE)</f>
        <v>0.37943580962081569</v>
      </c>
      <c r="AX16" s="54">
        <f>VLOOKUP(B16,'empleo 2016'!A:C,3,FALSE)</f>
        <v>51275</v>
      </c>
      <c r="AY16" s="54">
        <f>VLOOKUP(B16,'empleo 2016'!A:G,5,FALSE)</f>
        <v>180.05498803497133</v>
      </c>
      <c r="AZ16" s="54">
        <f>VLOOKUP(B16,'empleo 2016'!A:G,6,FALSE)</f>
        <v>0.45683126658736373</v>
      </c>
      <c r="BA16" s="59">
        <f t="shared" si="2"/>
        <v>0.41813353810408971</v>
      </c>
      <c r="BB16" s="60">
        <f t="shared" si="3"/>
        <v>0.45696975503689991</v>
      </c>
    </row>
    <row r="17" spans="1:54" x14ac:dyDescent="0.25">
      <c r="A17">
        <v>21</v>
      </c>
      <c r="B17" t="str">
        <f t="shared" si="0"/>
        <v>UPZ21</v>
      </c>
      <c r="C17" t="str">
        <f>VLOOKUP(A17,'1. Sub Calidad Ambiental'!$1:$1048576,2,FALSE)</f>
        <v>LOS ANDES</v>
      </c>
      <c r="D17" s="32">
        <f>VLOOKUP(A17,'1. Sub Calidad Ambiental'!$1:$1048576,3,FALSE)</f>
        <v>2748166.4578169999</v>
      </c>
      <c r="E17" s="32">
        <f>VLOOKUP(A17,'1. Sub Calidad Ambiental'!$1:$1048576,4,FALSE)</f>
        <v>78.776557150882326</v>
      </c>
      <c r="F17" s="32">
        <f>VLOOKUP(A17,'1. Sub Calidad Ambiental'!$1:$1048576,5,FALSE)</f>
        <v>0.37828427829779593</v>
      </c>
      <c r="G17" s="32">
        <f>VLOOKUP(A17,'1. Sub Calidad Ambiental'!$1:$1048576,6,FALSE)</f>
        <v>5822</v>
      </c>
      <c r="H17" s="32">
        <f>VLOOKUP(A17,'1. Sub Calidad Ambiental'!$1:$1048576,7,FALSE)</f>
        <v>21.185034055850796</v>
      </c>
      <c r="I17" s="32">
        <f>VLOOKUP(A17,'1. Sub Calidad Ambiental'!$1:$1048576,8,FALSE)</f>
        <v>0.1225379734582956</v>
      </c>
      <c r="J17" s="32">
        <f>VLOOKUP(A17,'1. Sub Calidad Ambiental'!$1:$1048576,9,FALSE)</f>
        <v>209795.116003</v>
      </c>
      <c r="K17" s="32">
        <f>VLOOKUP(A17,'1. Sub Calidad Ambiental'!$1:$1048576,10,FALSE)</f>
        <v>7.6340032244498868E-2</v>
      </c>
      <c r="L17" s="33">
        <f>VLOOKUP(A17,'1. Sub Calidad Ambiental'!$1:$1048576,11,FALSE)</f>
        <v>0.27353124246833277</v>
      </c>
      <c r="M17" s="34">
        <f>VLOOKUP(A17,'2. Sub Densidad'!$1:$1048576,3,FALSE)</f>
        <v>2748166.4578169999</v>
      </c>
      <c r="N17" s="34">
        <f>VLOOKUP(A17,'2. Sub Densidad'!$1:$1048576,4,FALSE)</f>
        <v>890421.18015799997</v>
      </c>
      <c r="O17" s="34">
        <f>VLOOKUP(A17,'2. Sub Densidad'!$1:$1048576,5,FALSE)</f>
        <v>0.32400554836307266</v>
      </c>
      <c r="P17" s="34">
        <f>VLOOKUP(A17,'2. Sub Densidad'!$1:$1048576,6,FALSE)</f>
        <v>2090734.1040410199</v>
      </c>
      <c r="Q17" s="34">
        <f>VLOOKUP(A17,'2. Sub Densidad'!$1:$1048576,7,FALSE)</f>
        <v>0.76077418749291847</v>
      </c>
      <c r="R17" s="34">
        <f>VLOOKUP(A17,'2. Sub Densidad'!$1:$1048576,8,FALSE)</f>
        <v>0.38802741240907379</v>
      </c>
      <c r="S17" s="34">
        <f>VLOOKUP(A17,'2. Sub Densidad'!$1:$1048576,9,FALSE)</f>
        <v>53559</v>
      </c>
      <c r="T17" s="46">
        <f>VLOOKUP(A17,'2. Sub Densidad'!$1:$1048576,10,FALSE)</f>
        <v>194.88994142860062</v>
      </c>
      <c r="U17" s="34">
        <f>VLOOKUP(A17,'2. Sub Densidad'!$1:$1048576,11,FALSE)</f>
        <v>0.30888911884636494</v>
      </c>
      <c r="V17" s="35">
        <f>VLOOKUP(A17,'2. Sub Densidad'!$1:$1048576,12,FALSE)</f>
        <v>0.34030735987283717</v>
      </c>
      <c r="W17" s="38">
        <f>VLOOKUP(A17,'4. Sub proximidad '!A:M,3,FALSE)</f>
        <v>9055.5765310299994</v>
      </c>
      <c r="X17" s="49">
        <f>VLOOKUP(A17,'4. Sub proximidad '!A:M,4,FALSE)</f>
        <v>0.72239929260610103</v>
      </c>
      <c r="Y17" s="37">
        <f>VLOOKUP(A17,'3. Sub Confort'!A:P,3,FALSE)</f>
        <v>2748166.4578169999</v>
      </c>
      <c r="Z17" s="37">
        <f>VLOOKUP(A17,'3. Sub Confort'!A:P,4,FALSE)</f>
        <v>226505.958751</v>
      </c>
      <c r="AA17" s="37">
        <f>VLOOKUP(A17,'3. Sub Confort'!A:P,5,FALSE)</f>
        <v>8.242075661272881E-2</v>
      </c>
      <c r="AB17" s="37">
        <f>VLOOKUP(A17,'3. Sub Confort'!A:P,6,FALSE)</f>
        <v>3.1040521169516602</v>
      </c>
      <c r="AC17" s="37">
        <f>VLOOKUP(A17,'3. Sub Confort'!A:P,7,FALSE)</f>
        <v>0.174675394830588</v>
      </c>
      <c r="AD17" s="37">
        <f>VLOOKUP(A17,'3. Sub Confort'!A:P,8,FALSE)</f>
        <v>0.10548441616719362</v>
      </c>
      <c r="AE17" s="37">
        <f>VLOOKUP(A17,'3. Sub Confort'!A:P,9,FALSE)</f>
        <v>431</v>
      </c>
      <c r="AF17" s="37">
        <f>VLOOKUP(A17,'3. Sub Confort'!A:P,10,FALSE)</f>
        <v>1.5683183919738395</v>
      </c>
      <c r="AG17" s="37">
        <f>VLOOKUP(A17,'3. Sub Confort'!A:P,11,FALSE)</f>
        <v>0.26790656967554388</v>
      </c>
      <c r="AH17" s="37">
        <f>VLOOKUP(A17,'3. Sub Confort'!A:P,12,FALSE)</f>
        <v>0.36813611755607101</v>
      </c>
      <c r="AI17" s="37">
        <f>VLOOKUP(A17,'3. Sub Confort'!A:P,13,FALSE)</f>
        <v>0.673276793604075</v>
      </c>
      <c r="AJ17" s="37">
        <f>VLOOKUP(A17,'3. Sub Confort'!A:P,14,FALSE)</f>
        <v>4.1451100256342625E-2</v>
      </c>
      <c r="AK17" s="51">
        <f>VLOOKUP(A17,'3. Sub Confort'!A:P,16,FALSE)</f>
        <v>0.39991013351234822</v>
      </c>
      <c r="AL17">
        <f>VLOOKUP(B17,semaforos!A:M,2,FALSE)</f>
        <v>19</v>
      </c>
      <c r="AM17">
        <f>VLOOKUP(B17,semaforos!A:M,4,FALSE)</f>
        <v>6.9137005678585661E-2</v>
      </c>
      <c r="AN17">
        <f>VLOOKUP(B17,'cestos y bancos'!A:M,2,FALSE)</f>
        <v>22</v>
      </c>
      <c r="AO17">
        <f>VLOOKUP(B17,'cestos y bancos'!A:M,4,FALSE)</f>
        <v>8.0053374996257087E-2</v>
      </c>
      <c r="AP17">
        <f>VLOOKUP(B17,'cestos y bancos'!A:M,5,FALSE)</f>
        <v>4.1751057211757779E-2</v>
      </c>
      <c r="AQ17">
        <f>VLOOKUP(B17,luminarias!A:M,2,FALSE)</f>
        <v>2596</v>
      </c>
      <c r="AR17">
        <f>VLOOKUP(B17,luminarias!A:M,4,FALSE)</f>
        <v>9.4462982495583354</v>
      </c>
      <c r="AS17">
        <f>VLOOKUP(B17,luminarias!A:M,5,FALSE)</f>
        <v>0.55370098391591016</v>
      </c>
      <c r="AT17">
        <f>VLOOKUP(B17,puentes!A:M,2,FALSE)</f>
        <v>29</v>
      </c>
      <c r="AU17">
        <f>VLOOKUP(B17,puentes!A:M,4,FALSE)</f>
        <v>0.10552490340415706</v>
      </c>
      <c r="AV17">
        <f t="shared" si="1"/>
        <v>0.19252848755260268</v>
      </c>
      <c r="AW17" s="54">
        <f>VLOOKUP(B17,entropia!A:CM,82,FALSE)</f>
        <v>0.54957333407443176</v>
      </c>
      <c r="AX17" s="54">
        <f>VLOOKUP(B17,'empleo 2016'!A:C,3,FALSE)</f>
        <v>16910</v>
      </c>
      <c r="AY17" s="54">
        <f>VLOOKUP(B17,'empleo 2016'!A:G,5,FALSE)</f>
        <v>61.531934462056327</v>
      </c>
      <c r="AZ17" s="54">
        <f>VLOOKUP(B17,'empleo 2016'!A:G,6,FALSE)</f>
        <v>0.15601170310060439</v>
      </c>
      <c r="BA17" s="59">
        <f t="shared" si="2"/>
        <v>0.35279251858751809</v>
      </c>
      <c r="BB17" s="60">
        <f t="shared" si="3"/>
        <v>0.41778810940942745</v>
      </c>
    </row>
    <row r="18" spans="1:54" x14ac:dyDescent="0.25">
      <c r="A18">
        <v>22</v>
      </c>
      <c r="B18" t="str">
        <f t="shared" si="0"/>
        <v>UPZ22</v>
      </c>
      <c r="C18" t="str">
        <f>VLOOKUP(A18,'1. Sub Calidad Ambiental'!$1:$1048576,2,FALSE)</f>
        <v>DOCE DE OCTUBRE</v>
      </c>
      <c r="D18" s="32">
        <f>VLOOKUP(A18,'1. Sub Calidad Ambiental'!$1:$1048576,3,FALSE)</f>
        <v>3362551.0797879999</v>
      </c>
      <c r="E18" s="32">
        <f>VLOOKUP(A18,'1. Sub Calidad Ambiental'!$1:$1048576,4,FALSE)</f>
        <v>83.222206487972016</v>
      </c>
      <c r="F18" s="32">
        <f>VLOOKUP(A18,'1. Sub Calidad Ambiental'!$1:$1048576,5,FALSE)</f>
        <v>0.50990966306977359</v>
      </c>
      <c r="G18" s="32">
        <f>VLOOKUP(A18,'1. Sub Calidad Ambiental'!$1:$1048576,6,FALSE)</f>
        <v>6682</v>
      </c>
      <c r="H18" s="32">
        <f>VLOOKUP(A18,'1. Sub Calidad Ambiental'!$1:$1048576,7,FALSE)</f>
        <v>19.871817086036007</v>
      </c>
      <c r="I18" s="32">
        <f>VLOOKUP(A18,'1. Sub Calidad Ambiental'!$1:$1048576,8,FALSE)</f>
        <v>0.11494209488817331</v>
      </c>
      <c r="J18" s="32">
        <f>VLOOKUP(A18,'1. Sub Calidad Ambiental'!$1:$1048576,9,FALSE)</f>
        <v>143972.614803</v>
      </c>
      <c r="K18" s="32">
        <f>VLOOKUP(A18,'1. Sub Calidad Ambiental'!$1:$1048576,10,FALSE)</f>
        <v>4.2816484088050527E-2</v>
      </c>
      <c r="L18" s="33">
        <f>VLOOKUP(A18,'1. Sub Calidad Ambiental'!$1:$1048576,11,FALSE)</f>
        <v>0.21594963863548344</v>
      </c>
      <c r="M18" s="34">
        <f>VLOOKUP(A18,'2. Sub Densidad'!$1:$1048576,3,FALSE)</f>
        <v>3362551.0797879999</v>
      </c>
      <c r="N18" s="34">
        <f>VLOOKUP(A18,'2. Sub Densidad'!$1:$1048576,4,FALSE)</f>
        <v>1353592.43102</v>
      </c>
      <c r="O18" s="34">
        <f>VLOOKUP(A18,'2. Sub Densidad'!$1:$1048576,5,FALSE)</f>
        <v>0.40254925468830066</v>
      </c>
      <c r="P18" s="34">
        <f>VLOOKUP(A18,'2. Sub Densidad'!$1:$1048576,6,FALSE)</f>
        <v>3246034.6549914898</v>
      </c>
      <c r="Q18" s="34">
        <f>VLOOKUP(A18,'2. Sub Densidad'!$1:$1048576,7,FALSE)</f>
        <v>0.96534880154033043</v>
      </c>
      <c r="R18" s="34">
        <f>VLOOKUP(A18,'2. Sub Densidad'!$1:$1048576,8,FALSE)</f>
        <v>0.49250537386220133</v>
      </c>
      <c r="S18" s="34">
        <f>VLOOKUP(A18,'2. Sub Densidad'!$1:$1048576,9,FALSE)</f>
        <v>113935</v>
      </c>
      <c r="T18" s="46">
        <f>VLOOKUP(A18,'2. Sub Densidad'!$1:$1048576,10,FALSE)</f>
        <v>338.83500145128892</v>
      </c>
      <c r="U18" s="34">
        <f>VLOOKUP(A18,'2. Sub Densidad'!$1:$1048576,11,FALSE)</f>
        <v>0.53855123418411355</v>
      </c>
      <c r="V18" s="35">
        <f>VLOOKUP(A18,'2. Sub Densidad'!$1:$1048576,12,FALSE)</f>
        <v>0.47786862091153853</v>
      </c>
      <c r="W18" s="38">
        <f>VLOOKUP(A18,'4. Sub proximidad '!A:M,3,FALSE)</f>
        <v>9101.0676348300003</v>
      </c>
      <c r="X18" s="49">
        <f>VLOOKUP(A18,'4. Sub proximidad '!A:M,4,FALSE)</f>
        <v>0.72682564117164239</v>
      </c>
      <c r="Y18" s="37">
        <f>VLOOKUP(A18,'3. Sub Confort'!A:P,3,FALSE)</f>
        <v>3362551.0797879999</v>
      </c>
      <c r="Z18" s="37">
        <f>VLOOKUP(A18,'3. Sub Confort'!A:P,4,FALSE)</f>
        <v>387773.75965700002</v>
      </c>
      <c r="AA18" s="37">
        <f>VLOOKUP(A18,'3. Sub Confort'!A:P,5,FALSE)</f>
        <v>0.1153212993515174</v>
      </c>
      <c r="AB18" s="37">
        <f>VLOOKUP(A18,'3. Sub Confort'!A:P,6,FALSE)</f>
        <v>3.3051184573984602</v>
      </c>
      <c r="AC18" s="37">
        <f>VLOOKUP(A18,'3. Sub Confort'!A:P,7,FALSE)</f>
        <v>0.202440616388572</v>
      </c>
      <c r="AD18" s="37">
        <f>VLOOKUP(A18,'3. Sub Confort'!A:P,8,FALSE)</f>
        <v>0.13710112861078105</v>
      </c>
      <c r="AE18" s="37">
        <f>VLOOKUP(A18,'3. Sub Confort'!A:P,9,FALSE)</f>
        <v>741</v>
      </c>
      <c r="AF18" s="37">
        <f>VLOOKUP(A18,'3. Sub Confort'!A:P,10,FALSE)</f>
        <v>2.2036839959222809</v>
      </c>
      <c r="AG18" s="37">
        <f>VLOOKUP(A18,'3. Sub Confort'!A:P,11,FALSE)</f>
        <v>0.38341850727680127</v>
      </c>
      <c r="AH18" s="37">
        <f>VLOOKUP(A18,'3. Sub Confort'!A:P,12,FALSE)</f>
        <v>0.39586144849302701</v>
      </c>
      <c r="AI18" s="37">
        <f>VLOOKUP(A18,'3. Sub Confort'!A:P,13,FALSE)</f>
        <v>0.605935658108817</v>
      </c>
      <c r="AJ18" s="37">
        <f>VLOOKUP(A18,'3. Sub Confort'!A:P,14,FALSE)</f>
        <v>3.5305569643955231E-2</v>
      </c>
      <c r="AK18" s="51">
        <f>VLOOKUP(A18,'3. Sub Confort'!A:P,16,FALSE)</f>
        <v>0.42716776049772953</v>
      </c>
      <c r="AL18">
        <f>VLOOKUP(B18,semaforos!A:M,2,FALSE)</f>
        <v>11</v>
      </c>
      <c r="AM18">
        <f>VLOOKUP(B18,semaforos!A:M,4,FALSE)</f>
        <v>3.2713257699231675E-2</v>
      </c>
      <c r="AN18">
        <f>VLOOKUP(B18,'cestos y bancos'!A:M,2,FALSE)</f>
        <v>14</v>
      </c>
      <c r="AO18">
        <f>VLOOKUP(B18,'cestos y bancos'!A:M,4,FALSE)</f>
        <v>4.1635055253567588E-2</v>
      </c>
      <c r="AP18">
        <f>VLOOKUP(B18,'cestos y bancos'!A:M,5,FALSE)</f>
        <v>2.1714357127200094E-2</v>
      </c>
      <c r="AQ18">
        <f>VLOOKUP(B18,luminarias!A:M,2,FALSE)</f>
        <v>3987</v>
      </c>
      <c r="AR18">
        <f>VLOOKUP(B18,luminarias!A:M,4,FALSE)</f>
        <v>11.857068949712426</v>
      </c>
      <c r="AS18">
        <f>VLOOKUP(B18,luminarias!A:M,5,FALSE)</f>
        <v>0.69500989386202361</v>
      </c>
      <c r="AT18">
        <f>VLOOKUP(B18,puentes!A:M,2,FALSE)</f>
        <v>36</v>
      </c>
      <c r="AU18">
        <f>VLOOKUP(B18,puentes!A:M,4,FALSE)</f>
        <v>0.10706157065203094</v>
      </c>
      <c r="AV18">
        <f t="shared" si="1"/>
        <v>0.21412476983512158</v>
      </c>
      <c r="AW18" s="54">
        <f>VLOOKUP(B18,entropia!A:CM,82,FALSE)</f>
        <v>0.46909893797497176</v>
      </c>
      <c r="AX18" s="54">
        <f>VLOOKUP(B18,'empleo 2016'!A:C,3,FALSE)</f>
        <v>29146</v>
      </c>
      <c r="AY18" s="54">
        <f>VLOOKUP(B18,'empleo 2016'!A:G,5,FALSE)</f>
        <v>86.678236314411606</v>
      </c>
      <c r="AZ18" s="54">
        <f>VLOOKUP(B18,'empleo 2016'!A:G,6,FALSE)</f>
        <v>0.21983472586704153</v>
      </c>
      <c r="BA18" s="59">
        <f t="shared" si="2"/>
        <v>0.34446683192100663</v>
      </c>
      <c r="BB18" s="60">
        <f t="shared" si="3"/>
        <v>0.43845569862748013</v>
      </c>
    </row>
    <row r="19" spans="1:54" x14ac:dyDescent="0.25">
      <c r="A19">
        <v>23</v>
      </c>
      <c r="B19" t="str">
        <f t="shared" si="0"/>
        <v>UPZ23</v>
      </c>
      <c r="C19" t="str">
        <f>VLOOKUP(A19,'1. Sub Calidad Ambiental'!$1:$1048576,2,FALSE)</f>
        <v>CASA BLANCA SUBA</v>
      </c>
      <c r="D19" s="32">
        <f>VLOOKUP(A19,'1. Sub Calidad Ambiental'!$1:$1048576,3,FALSE)</f>
        <v>4204838.1945559997</v>
      </c>
      <c r="E19" s="32">
        <f>VLOOKUP(A19,'1. Sub Calidad Ambiental'!$1:$1048576,4,FALSE)</f>
        <v>71.823942000000002</v>
      </c>
      <c r="F19" s="32">
        <f>VLOOKUP(A19,'1. Sub Calidad Ambiental'!$1:$1048576,5,FALSE)</f>
        <v>0.1724334396427038</v>
      </c>
      <c r="G19" s="32">
        <f>VLOOKUP(A19,'1. Sub Calidad Ambiental'!$1:$1048576,6,FALSE)</f>
        <v>23072</v>
      </c>
      <c r="H19" s="32">
        <f>VLOOKUP(A19,'1. Sub Calidad Ambiental'!$1:$1048576,7,FALSE)</f>
        <v>54.870125632589854</v>
      </c>
      <c r="I19" s="32">
        <f>VLOOKUP(A19,'1. Sub Calidad Ambiental'!$1:$1048576,8,FALSE)</f>
        <v>0.31737848429668791</v>
      </c>
      <c r="J19" s="32">
        <f>VLOOKUP(A19,'1. Sub Calidad Ambiental'!$1:$1048576,9,FALSE)</f>
        <v>286733.53569599998</v>
      </c>
      <c r="K19" s="32">
        <f>VLOOKUP(A19,'1. Sub Calidad Ambiental'!$1:$1048576,10,FALSE)</f>
        <v>6.8191336367528638E-2</v>
      </c>
      <c r="L19" s="33">
        <f>VLOOKUP(A19,'1. Sub Calidad Ambiental'!$1:$1048576,11,FALSE)</f>
        <v>0.4043787936738375</v>
      </c>
      <c r="M19" s="34">
        <f>VLOOKUP(A19,'2. Sub Densidad'!$1:$1048576,3,FALSE)</f>
        <v>4204838.1945559997</v>
      </c>
      <c r="N19" s="34">
        <f>VLOOKUP(A19,'2. Sub Densidad'!$1:$1048576,4,FALSE)</f>
        <v>703005.267169</v>
      </c>
      <c r="O19" s="34">
        <f>VLOOKUP(A19,'2. Sub Densidad'!$1:$1048576,5,FALSE)</f>
        <v>0.16718961221365908</v>
      </c>
      <c r="P19" s="34">
        <f>VLOOKUP(A19,'2. Sub Densidad'!$1:$1048576,6,FALSE)</f>
        <v>2834456.6852198201</v>
      </c>
      <c r="Q19" s="34">
        <f>VLOOKUP(A19,'2. Sub Densidad'!$1:$1048576,7,FALSE)</f>
        <v>0.67409411589002133</v>
      </c>
      <c r="R19" s="34">
        <f>VLOOKUP(A19,'2. Sub Densidad'!$1:$1048576,8,FALSE)</f>
        <v>0.3437591769691527</v>
      </c>
      <c r="S19" s="34">
        <f>VLOOKUP(A19,'2. Sub Densidad'!$1:$1048576,9,FALSE)</f>
        <v>42461</v>
      </c>
      <c r="T19" s="46">
        <f>VLOOKUP(A19,'2. Sub Densidad'!$1:$1048576,10,FALSE)</f>
        <v>100.98129353698846</v>
      </c>
      <c r="U19" s="34">
        <f>VLOOKUP(A19,'2. Sub Densidad'!$1:$1048576,11,FALSE)</f>
        <v>0.15905932461865002</v>
      </c>
      <c r="V19" s="35">
        <f>VLOOKUP(A19,'2. Sub Densidad'!$1:$1048576,12,FALSE)</f>
        <v>0.22333603793382059</v>
      </c>
      <c r="W19" s="38">
        <f>VLOOKUP(A19,'4. Sub proximidad '!A:M,3,FALSE)</f>
        <v>7104.3885941899998</v>
      </c>
      <c r="X19" s="49">
        <f>VLOOKUP(A19,'4. Sub proximidad '!A:M,4,FALSE)</f>
        <v>0.53254595417527539</v>
      </c>
      <c r="Y19" s="37">
        <f>VLOOKUP(A19,'3. Sub Confort'!A:P,3,FALSE)</f>
        <v>4204838.1945559997</v>
      </c>
      <c r="Z19" s="37">
        <f>VLOOKUP(A19,'3. Sub Confort'!A:P,4,FALSE)</f>
        <v>143895.81190299999</v>
      </c>
      <c r="AA19" s="37">
        <f>VLOOKUP(A19,'3. Sub Confort'!A:P,5,FALSE)</f>
        <v>3.4221486117896709E-2</v>
      </c>
      <c r="AB19" s="37">
        <f>VLOOKUP(A19,'3. Sub Confort'!A:P,6,FALSE)</f>
        <v>2.85768069915148</v>
      </c>
      <c r="AC19" s="37">
        <f>VLOOKUP(A19,'3. Sub Confort'!A:P,7,FALSE)</f>
        <v>0.14065400176412099</v>
      </c>
      <c r="AD19" s="37">
        <f>VLOOKUP(A19,'3. Sub Confort'!A:P,8,FALSE)</f>
        <v>6.0829615029452777E-2</v>
      </c>
      <c r="AE19" s="37">
        <f>VLOOKUP(A19,'3. Sub Confort'!A:P,9,FALSE)</f>
        <v>187</v>
      </c>
      <c r="AF19" s="37">
        <f>VLOOKUP(A19,'3. Sub Confort'!A:P,10,FALSE)</f>
        <v>0.44472579287856717</v>
      </c>
      <c r="AG19" s="37">
        <f>VLOOKUP(A19,'3. Sub Confort'!A:P,11,FALSE)</f>
        <v>6.3633065744317846E-2</v>
      </c>
      <c r="AH19" s="37">
        <f>VLOOKUP(A19,'3. Sub Confort'!A:P,12,FALSE)</f>
        <v>0.30481283422459898</v>
      </c>
      <c r="AI19" s="37">
        <f>VLOOKUP(A19,'3. Sub Confort'!A:P,13,FALSE)</f>
        <v>2.264591630104055</v>
      </c>
      <c r="AJ19" s="37">
        <f>VLOOKUP(A19,'3. Sub Confort'!A:P,14,FALSE)</f>
        <v>0.18667398623434214</v>
      </c>
      <c r="AK19" s="51">
        <f>VLOOKUP(A19,'3. Sub Confort'!A:P,16,FALSE)</f>
        <v>0.30405395493115361</v>
      </c>
      <c r="AL19">
        <f>VLOOKUP(B19,semaforos!A:M,2,FALSE)</f>
        <v>22</v>
      </c>
      <c r="AM19">
        <f>VLOOKUP(B19,semaforos!A:M,4,FALSE)</f>
        <v>5.2320681515075781E-2</v>
      </c>
      <c r="AN19">
        <f>VLOOKUP(B19,'cestos y bancos'!A:M,2,FALSE)</f>
        <v>92</v>
      </c>
      <c r="AO19">
        <f>VLOOKUP(B19,'cestos y bancos'!A:M,4,FALSE)</f>
        <v>0.21879557724486234</v>
      </c>
      <c r="AP19">
        <f>VLOOKUP(B19,'cestos y bancos'!A:M,5,FALSE)</f>
        <v>0.11411070006301326</v>
      </c>
      <c r="AQ19">
        <f>VLOOKUP(B19,luminarias!A:M,2,FALSE)</f>
        <v>1605</v>
      </c>
      <c r="AR19">
        <f>VLOOKUP(B19,luminarias!A:M,4,FALSE)</f>
        <v>3.8170315378043922</v>
      </c>
      <c r="AS19">
        <f>VLOOKUP(B19,luminarias!A:M,5,FALSE)</f>
        <v>0.22373781372181095</v>
      </c>
      <c r="AT19">
        <v>0</v>
      </c>
      <c r="AU19">
        <v>0</v>
      </c>
      <c r="AV19">
        <f t="shared" si="1"/>
        <v>9.7542298824975004E-2</v>
      </c>
      <c r="AW19" s="54">
        <f>VLOOKUP(B19,entropia!A:CM,82,FALSE)</f>
        <v>0.42823446413183014</v>
      </c>
      <c r="AX19" s="54">
        <f>VLOOKUP(B19,'empleo 2016'!A:C,3,FALSE)</f>
        <v>5718</v>
      </c>
      <c r="AY19" s="54">
        <f>VLOOKUP(B19,'empleo 2016'!A:G,5,FALSE)</f>
        <v>13.598621592537416</v>
      </c>
      <c r="AZ19" s="54">
        <f>VLOOKUP(B19,'empleo 2016'!A:G,6,FALSE)</f>
        <v>3.4353698018814542E-2</v>
      </c>
      <c r="BA19" s="59">
        <f t="shared" si="2"/>
        <v>0.23129408107532234</v>
      </c>
      <c r="BB19" s="60">
        <f t="shared" si="3"/>
        <v>0.33912176435788188</v>
      </c>
    </row>
    <row r="20" spans="1:54" x14ac:dyDescent="0.25">
      <c r="A20">
        <v>24</v>
      </c>
      <c r="B20" t="str">
        <f t="shared" si="0"/>
        <v>UPZ24</v>
      </c>
      <c r="C20" t="str">
        <f>VLOOKUP(A20,'1. Sub Calidad Ambiental'!$1:$1048576,2,FALSE)</f>
        <v>NIZA</v>
      </c>
      <c r="D20" s="32">
        <f>VLOOKUP(A20,'1. Sub Calidad Ambiental'!$1:$1048576,3,FALSE)</f>
        <v>7565952.9813479995</v>
      </c>
      <c r="E20" s="32">
        <f>VLOOKUP(A20,'1. Sub Calidad Ambiental'!$1:$1048576,4,FALSE)</f>
        <v>74.36778876495336</v>
      </c>
      <c r="F20" s="32">
        <f>VLOOKUP(A20,'1. Sub Calidad Ambiental'!$1:$1048576,5,FALSE)</f>
        <v>0.24775085310679257</v>
      </c>
      <c r="G20" s="32">
        <f>VLOOKUP(A20,'1. Sub Calidad Ambiental'!$1:$1048576,6,FALSE)</f>
        <v>87807</v>
      </c>
      <c r="H20" s="32">
        <f>VLOOKUP(A20,'1. Sub Calidad Ambiental'!$1:$1048576,7,FALSE)</f>
        <v>116.05543970001746</v>
      </c>
      <c r="I20" s="32">
        <f>VLOOKUP(A20,'1. Sub Calidad Ambiental'!$1:$1048576,8,FALSE)</f>
        <v>0.67128513233255871</v>
      </c>
      <c r="J20" s="32">
        <f>VLOOKUP(A20,'1. Sub Calidad Ambiental'!$1:$1048576,9,FALSE)</f>
        <v>690345.92825</v>
      </c>
      <c r="K20" s="32">
        <f>VLOOKUP(A20,'1. Sub Calidad Ambiental'!$1:$1048576,10,FALSE)</f>
        <v>9.1243750780883578E-2</v>
      </c>
      <c r="L20" s="33">
        <f>VLOOKUP(A20,'1. Sub Calidad Ambiental'!$1:$1048576,11,FALSE)</f>
        <v>0.5049260100022166</v>
      </c>
      <c r="M20" s="34">
        <f>VLOOKUP(A20,'2. Sub Densidad'!$1:$1048576,3,FALSE)</f>
        <v>7565952.9813479995</v>
      </c>
      <c r="N20" s="34">
        <f>VLOOKUP(A20,'2. Sub Densidad'!$1:$1048576,4,FALSE)</f>
        <v>1739891.06002</v>
      </c>
      <c r="O20" s="34">
        <f>VLOOKUP(A20,'2. Sub Densidad'!$1:$1048576,5,FALSE)</f>
        <v>0.22996323983366992</v>
      </c>
      <c r="P20" s="34">
        <f>VLOOKUP(A20,'2. Sub Densidad'!$1:$1048576,6,FALSE)</f>
        <v>5283112.04720347</v>
      </c>
      <c r="Q20" s="34">
        <f>VLOOKUP(A20,'2. Sub Densidad'!$1:$1048576,7,FALSE)</f>
        <v>0.69827450160312732</v>
      </c>
      <c r="R20" s="34">
        <f>VLOOKUP(A20,'2. Sub Densidad'!$1:$1048576,8,FALSE)</f>
        <v>0.35610830160624063</v>
      </c>
      <c r="S20" s="34">
        <f>VLOOKUP(A20,'2. Sub Densidad'!$1:$1048576,9,FALSE)</f>
        <v>90853</v>
      </c>
      <c r="T20" s="46">
        <f>VLOOKUP(A20,'2. Sub Densidad'!$1:$1048576,10,FALSE)</f>
        <v>120.08137008513769</v>
      </c>
      <c r="U20" s="34">
        <f>VLOOKUP(A20,'2. Sub Densidad'!$1:$1048576,11,FALSE)</f>
        <v>0.18953320112729488</v>
      </c>
      <c r="V20" s="35">
        <f>VLOOKUP(A20,'2. Sub Densidad'!$1:$1048576,12,FALSE)</f>
        <v>0.25853491418906849</v>
      </c>
      <c r="W20" s="38">
        <f>VLOOKUP(A20,'4. Sub proximidad '!A:M,3,FALSE)</f>
        <v>7380.4786076299997</v>
      </c>
      <c r="X20" s="49">
        <f>VLOOKUP(A20,'4. Sub proximidad '!A:M,4,FALSE)</f>
        <v>0.55940990191158912</v>
      </c>
      <c r="Y20" s="37">
        <f>VLOOKUP(A20,'3. Sub Confort'!A:P,3,FALSE)</f>
        <v>7565952.9813479995</v>
      </c>
      <c r="Z20" s="37">
        <f>VLOOKUP(A20,'3. Sub Confort'!A:P,4,FALSE)</f>
        <v>453899.10056699999</v>
      </c>
      <c r="AA20" s="37">
        <f>VLOOKUP(A20,'3. Sub Confort'!A:P,5,FALSE)</f>
        <v>5.9992323727886869E-2</v>
      </c>
      <c r="AB20" s="37">
        <f>VLOOKUP(A20,'3. Sub Confort'!A:P,6,FALSE)</f>
        <v>2.9848036436052401</v>
      </c>
      <c r="AC20" s="37">
        <f>VLOOKUP(A20,'3. Sub Confort'!A:P,7,FALSE)</f>
        <v>0.158208390579368</v>
      </c>
      <c r="AD20" s="37">
        <f>VLOOKUP(A20,'3. Sub Confort'!A:P,8,FALSE)</f>
        <v>8.4546340440757151E-2</v>
      </c>
      <c r="AE20" s="37">
        <f>VLOOKUP(A20,'3. Sub Confort'!A:P,9,FALSE)</f>
        <v>803</v>
      </c>
      <c r="AF20" s="37">
        <f>VLOOKUP(A20,'3. Sub Confort'!A:P,10,FALSE)</f>
        <v>1.061333584783833</v>
      </c>
      <c r="AG20" s="37">
        <f>VLOOKUP(A20,'3. Sub Confort'!A:P,11,FALSE)</f>
        <v>0.17573476017093334</v>
      </c>
      <c r="AH20" s="37">
        <f>VLOOKUP(A20,'3. Sub Confort'!A:P,12,FALSE)</f>
        <v>0.321710253217103</v>
      </c>
      <c r="AI20" s="37">
        <f>VLOOKUP(A20,'3. Sub Confort'!A:P,13,FALSE)</f>
        <v>1.4866885527670661</v>
      </c>
      <c r="AJ20" s="37">
        <f>VLOOKUP(A20,'3. Sub Confort'!A:P,14,FALSE)</f>
        <v>0.1156827987515967</v>
      </c>
      <c r="AK20" s="51">
        <f>VLOOKUP(A20,'3. Sub Confort'!A:P,16,FALSE)</f>
        <v>0.3518057817971072</v>
      </c>
      <c r="AL20">
        <f>VLOOKUP(B20,semaforos!A:M,2,FALSE)</f>
        <v>40</v>
      </c>
      <c r="AM20">
        <f>VLOOKUP(B20,semaforos!A:M,4,FALSE)</f>
        <v>5.2868422654224277E-2</v>
      </c>
      <c r="AN20">
        <f>VLOOKUP(B20,'cestos y bancos'!A:M,2,FALSE)</f>
        <v>224</v>
      </c>
      <c r="AO20">
        <f>VLOOKUP(B20,'cestos y bancos'!A:M,4,FALSE)</f>
        <v>0.29606316686365591</v>
      </c>
      <c r="AP20">
        <f>VLOOKUP(B20,'cestos y bancos'!A:M,5,FALSE)</f>
        <v>0.15440885807246263</v>
      </c>
      <c r="AQ20">
        <f>VLOOKUP(B20,luminarias!A:M,2,FALSE)</f>
        <v>4822</v>
      </c>
      <c r="AR20">
        <f>VLOOKUP(B20,luminarias!A:M,4,FALSE)</f>
        <v>6.3732883509667362</v>
      </c>
      <c r="AS20">
        <f>VLOOKUP(B20,luminarias!A:M,5,FALSE)</f>
        <v>0.37357448785560893</v>
      </c>
      <c r="AT20">
        <f>VLOOKUP(B20,puentes!A:M,2,FALSE)</f>
        <v>24</v>
      </c>
      <c r="AU20">
        <f>VLOOKUP(B20,puentes!A:M,4,FALSE)</f>
        <v>3.1721053592534562E-2</v>
      </c>
      <c r="AV20">
        <f t="shared" si="1"/>
        <v>0.15314320554370758</v>
      </c>
      <c r="AW20" s="54">
        <f>VLOOKUP(B20,entropia!A:CM,82,FALSE)</f>
        <v>0.41415037076084688</v>
      </c>
      <c r="AX20" s="54">
        <f>VLOOKUP(B20,'empleo 2016'!A:C,3,FALSE)</f>
        <v>19757</v>
      </c>
      <c r="AY20" s="54">
        <f>VLOOKUP(B20,'empleo 2016'!A:G,5,FALSE)</f>
        <v>26.113037498743076</v>
      </c>
      <c r="AZ20" s="54">
        <f>VLOOKUP(B20,'empleo 2016'!A:G,6,FALSE)</f>
        <v>6.6116135930360462E-2</v>
      </c>
      <c r="BA20" s="59">
        <f t="shared" si="2"/>
        <v>0.24013325334560368</v>
      </c>
      <c r="BB20" s="60">
        <f t="shared" si="3"/>
        <v>0.38296197224911699</v>
      </c>
    </row>
    <row r="21" spans="1:54" x14ac:dyDescent="0.25">
      <c r="A21">
        <v>25</v>
      </c>
      <c r="B21" t="str">
        <f t="shared" si="0"/>
        <v>UPZ25</v>
      </c>
      <c r="C21" t="str">
        <f>VLOOKUP(A21,'1. Sub Calidad Ambiental'!$1:$1048576,2,FALSE)</f>
        <v>LA FLORESTA</v>
      </c>
      <c r="D21" s="32">
        <f>VLOOKUP(A21,'1. Sub Calidad Ambiental'!$1:$1048576,3,FALSE)</f>
        <v>3934775.9342660001</v>
      </c>
      <c r="E21" s="32">
        <f>VLOOKUP(A21,'1. Sub Calidad Ambiental'!$1:$1048576,4,FALSE)</f>
        <v>77.953750791299157</v>
      </c>
      <c r="F21" s="32">
        <f>VLOOKUP(A21,'1. Sub Calidad Ambiental'!$1:$1048576,5,FALSE)</f>
        <v>0.35392288686518603</v>
      </c>
      <c r="G21" s="32">
        <f>VLOOKUP(A21,'1. Sub Calidad Ambiental'!$1:$1048576,6,FALSE)</f>
        <v>11436</v>
      </c>
      <c r="H21" s="32">
        <f>VLOOKUP(A21,'1. Sub Calidad Ambiental'!$1:$1048576,7,FALSE)</f>
        <v>29.06391670338731</v>
      </c>
      <c r="I21" s="32">
        <f>VLOOKUP(A21,'1. Sub Calidad Ambiental'!$1:$1048576,8,FALSE)</f>
        <v>0.16811082031799737</v>
      </c>
      <c r="J21" s="32">
        <f>VLOOKUP(A21,'1. Sub Calidad Ambiental'!$1:$1048576,9,FALSE)</f>
        <v>270857.64721000002</v>
      </c>
      <c r="K21" s="32">
        <f>VLOOKUP(A21,'1. Sub Calidad Ambiental'!$1:$1048576,10,FALSE)</f>
        <v>6.8836866885160081E-2</v>
      </c>
      <c r="L21" s="33">
        <f>VLOOKUP(A21,'1. Sub Calidad Ambiental'!$1:$1048576,11,FALSE)</f>
        <v>0.29434160011265714</v>
      </c>
      <c r="M21" s="34">
        <f>VLOOKUP(A21,'2. Sub Densidad'!$1:$1048576,3,FALSE)</f>
        <v>3934775.9342660001</v>
      </c>
      <c r="N21" s="34">
        <f>VLOOKUP(A21,'2. Sub Densidad'!$1:$1048576,4,FALSE)</f>
        <v>940543.62645400001</v>
      </c>
      <c r="O21" s="34">
        <f>VLOOKUP(A21,'2. Sub Densidad'!$1:$1048576,5,FALSE)</f>
        <v>0.23903359229766424</v>
      </c>
      <c r="P21" s="34">
        <f>VLOOKUP(A21,'2. Sub Densidad'!$1:$1048576,6,FALSE)</f>
        <v>2506608.5462426199</v>
      </c>
      <c r="Q21" s="34">
        <f>VLOOKUP(A21,'2. Sub Densidad'!$1:$1048576,7,FALSE)</f>
        <v>0.63703971664912784</v>
      </c>
      <c r="R21" s="34">
        <f>VLOOKUP(A21,'2. Sub Densidad'!$1:$1048576,8,FALSE)</f>
        <v>0.32483518626001401</v>
      </c>
      <c r="S21" s="34">
        <f>VLOOKUP(A21,'2. Sub Densidad'!$1:$1048576,9,FALSE)</f>
        <v>36507</v>
      </c>
      <c r="T21" s="46">
        <f>VLOOKUP(A21,'2. Sub Densidad'!$1:$1048576,10,FALSE)</f>
        <v>92.780378374480634</v>
      </c>
      <c r="U21" s="34">
        <f>VLOOKUP(A21,'2. Sub Densidad'!$1:$1048576,11,FALSE)</f>
        <v>0.14597489140760339</v>
      </c>
      <c r="V21" s="35">
        <f>VLOOKUP(A21,'2. Sub Densidad'!$1:$1048576,12,FALSE)</f>
        <v>0.2366145566550939</v>
      </c>
      <c r="W21" s="38">
        <f>VLOOKUP(A21,'4. Sub proximidad '!A:M,3,FALSE)</f>
        <v>8218.8117182000005</v>
      </c>
      <c r="X21" s="49">
        <f>VLOOKUP(A21,'4. Sub proximidad '!A:M,4,FALSE)</f>
        <v>0.64098089604994846</v>
      </c>
      <c r="Y21" s="37">
        <f>VLOOKUP(A21,'3. Sub Confort'!A:P,3,FALSE)</f>
        <v>3934775.9342660001</v>
      </c>
      <c r="Z21" s="37">
        <f>VLOOKUP(A21,'3. Sub Confort'!A:P,4,FALSE)</f>
        <v>240012.283543</v>
      </c>
      <c r="AA21" s="37">
        <f>VLOOKUP(A21,'3. Sub Confort'!A:P,5,FALSE)</f>
        <v>6.0997700390726904E-2</v>
      </c>
      <c r="AB21" s="37">
        <f>VLOOKUP(A21,'3. Sub Confort'!A:P,6,FALSE)</f>
        <v>3.2583260522809301</v>
      </c>
      <c r="AC21" s="37">
        <f>VLOOKUP(A21,'3. Sub Confort'!A:P,7,FALSE)</f>
        <v>0.195979060006572</v>
      </c>
      <c r="AD21" s="37">
        <f>VLOOKUP(A21,'3. Sub Confort'!A:P,8,FALSE)</f>
        <v>9.4743040294688177E-2</v>
      </c>
      <c r="AE21" s="37">
        <f>VLOOKUP(A21,'3. Sub Confort'!A:P,9,FALSE)</f>
        <v>382</v>
      </c>
      <c r="AF21" s="37">
        <f>VLOOKUP(A21,'3. Sub Confort'!A:P,10,FALSE)</f>
        <v>0.97083037606627776</v>
      </c>
      <c r="AG21" s="37">
        <f>VLOOKUP(A21,'3. Sub Confort'!A:P,11,FALSE)</f>
        <v>0.15928092487810538</v>
      </c>
      <c r="AH21" s="37">
        <f>VLOOKUP(A21,'3. Sub Confort'!A:P,12,FALSE)</f>
        <v>0.31849912739965103</v>
      </c>
      <c r="AI21" s="37">
        <f>VLOOKUP(A21,'3. Sub Confort'!A:P,13,FALSE)</f>
        <v>0.66334880664445073</v>
      </c>
      <c r="AJ21" s="37">
        <f>VLOOKUP(A21,'3. Sub Confort'!A:P,14,FALSE)</f>
        <v>4.0545075323275524E-2</v>
      </c>
      <c r="AK21" s="51">
        <f>VLOOKUP(A21,'3. Sub Confort'!A:P,16,FALSE)</f>
        <v>0.36176626956194174</v>
      </c>
      <c r="AL21">
        <f>VLOOKUP(B21,semaforos!A:M,2,FALSE)</f>
        <v>14</v>
      </c>
      <c r="AM21">
        <f>VLOOKUP(B21,semaforos!A:M,4,FALSE)</f>
        <v>3.5580170850560394E-2</v>
      </c>
      <c r="AN21">
        <f>VLOOKUP(B21,'cestos y bancos'!A:M,2,FALSE)</f>
        <v>16</v>
      </c>
      <c r="AO21">
        <f>VLOOKUP(B21,'cestos y bancos'!A:M,4,FALSE)</f>
        <v>4.0663052400640456E-2</v>
      </c>
      <c r="AP21">
        <f>VLOOKUP(B21,'cestos y bancos'!A:M,5,FALSE)</f>
        <v>2.1207418516248962E-2</v>
      </c>
      <c r="AQ21">
        <f>VLOOKUP(B21,luminarias!A:M,2,FALSE)</f>
        <v>2548</v>
      </c>
      <c r="AR21">
        <f>VLOOKUP(B21,luminarias!A:M,4,FALSE)</f>
        <v>6.4755910948019926</v>
      </c>
      <c r="AS21">
        <f>VLOOKUP(B21,luminarias!A:M,5,FALSE)</f>
        <v>0.37957103046122986</v>
      </c>
      <c r="AT21">
        <f>VLOOKUP(B21,puentes!A:M,2,FALSE)</f>
        <v>8</v>
      </c>
      <c r="AU21">
        <f>VLOOKUP(B21,puentes!A:M,4,FALSE)</f>
        <v>2.0331526200320228E-2</v>
      </c>
      <c r="AV21">
        <f t="shared" si="1"/>
        <v>0.11417253650708988</v>
      </c>
      <c r="AW21" s="54">
        <f>VLOOKUP(B21,entropia!A:CM,82,FALSE)</f>
        <v>0.49408164510877045</v>
      </c>
      <c r="AX21" s="54">
        <f>VLOOKUP(B21,'empleo 2016'!A:C,3,FALSE)</f>
        <v>30707</v>
      </c>
      <c r="AY21" s="54">
        <f>VLOOKUP(B21,'empleo 2016'!A:G,5,FALSE)</f>
        <v>78.040009486304527</v>
      </c>
      <c r="AZ21" s="54">
        <f>VLOOKUP(B21,'empleo 2016'!A:G,6,FALSE)</f>
        <v>0.19791031921874194</v>
      </c>
      <c r="BA21" s="59">
        <f t="shared" si="2"/>
        <v>0.34599598216375621</v>
      </c>
      <c r="BB21" s="60">
        <f t="shared" si="3"/>
        <v>0.37593986090867948</v>
      </c>
    </row>
    <row r="22" spans="1:54" x14ac:dyDescent="0.25">
      <c r="A22">
        <v>26</v>
      </c>
      <c r="B22" t="str">
        <f t="shared" si="0"/>
        <v>UPZ26</v>
      </c>
      <c r="C22" t="str">
        <f>VLOOKUP(A22,'1. Sub Calidad Ambiental'!$1:$1048576,2,FALSE)</f>
        <v>LAS FERIAS</v>
      </c>
      <c r="D22" s="32">
        <f>VLOOKUP(A22,'1. Sub Calidad Ambiental'!$1:$1048576,3,FALSE)</f>
        <v>4733431.506879</v>
      </c>
      <c r="E22" s="32">
        <f>VLOOKUP(A22,'1. Sub Calidad Ambiental'!$1:$1048576,4,FALSE)</f>
        <v>83.562225125838523</v>
      </c>
      <c r="F22" s="32">
        <f>VLOOKUP(A22,'1. Sub Calidad Ambiental'!$1:$1048576,5,FALSE)</f>
        <v>0.51997682776165222</v>
      </c>
      <c r="G22" s="32">
        <f>VLOOKUP(A22,'1. Sub Calidad Ambiental'!$1:$1048576,6,FALSE)</f>
        <v>8573</v>
      </c>
      <c r="H22" s="32">
        <f>VLOOKUP(A22,'1. Sub Calidad Ambiental'!$1:$1048576,7,FALSE)</f>
        <v>18.11159618036309</v>
      </c>
      <c r="I22" s="32">
        <f>VLOOKUP(A22,'1. Sub Calidad Ambiental'!$1:$1048576,8,FALSE)</f>
        <v>0.1047606667133852</v>
      </c>
      <c r="J22" s="32">
        <f>VLOOKUP(A22,'1. Sub Calidad Ambiental'!$1:$1048576,9,FALSE)</f>
        <v>205006.27331799999</v>
      </c>
      <c r="K22" s="32">
        <f>VLOOKUP(A22,'1. Sub Calidad Ambiental'!$1:$1048576,10,FALSE)</f>
        <v>4.3310286209923714E-2</v>
      </c>
      <c r="L22" s="33">
        <f>VLOOKUP(A22,'1. Sub Calidad Ambiental'!$1:$1048576,11,FALSE)</f>
        <v>0.20936470838721888</v>
      </c>
      <c r="M22" s="34">
        <f>VLOOKUP(A22,'2. Sub Densidad'!$1:$1048576,3,FALSE)</f>
        <v>4733431.506879</v>
      </c>
      <c r="N22" s="34">
        <f>VLOOKUP(A22,'2. Sub Densidad'!$1:$1048576,4,FALSE)</f>
        <v>2166698.6733729998</v>
      </c>
      <c r="O22" s="34">
        <f>VLOOKUP(A22,'2. Sub Densidad'!$1:$1048576,5,FALSE)</f>
        <v>0.45774374684078145</v>
      </c>
      <c r="P22" s="34">
        <f>VLOOKUP(A22,'2. Sub Densidad'!$1:$1048576,6,FALSE)</f>
        <v>4863320.5688708499</v>
      </c>
      <c r="Q22" s="34">
        <f>VLOOKUP(A22,'2. Sub Densidad'!$1:$1048576,7,FALSE)</f>
        <v>1.0274407819788001</v>
      </c>
      <c r="R22" s="34">
        <f>VLOOKUP(A22,'2. Sub Densidad'!$1:$1048576,8,FALSE)</f>
        <v>0.52421626609096683</v>
      </c>
      <c r="S22" s="34">
        <f>VLOOKUP(A22,'2. Sub Densidad'!$1:$1048576,9,FALSE)</f>
        <v>120245</v>
      </c>
      <c r="T22" s="46">
        <f>VLOOKUP(A22,'2. Sub Densidad'!$1:$1048576,10,FALSE)</f>
        <v>254.03346351426103</v>
      </c>
      <c r="U22" s="34">
        <f>VLOOKUP(A22,'2. Sub Densidad'!$1:$1048576,11,FALSE)</f>
        <v>0.40325169293245511</v>
      </c>
      <c r="V22" s="35">
        <f>VLOOKUP(A22,'2. Sub Densidad'!$1:$1048576,12,FALSE)</f>
        <v>0.46173723528806782</v>
      </c>
      <c r="W22" s="38">
        <f>VLOOKUP(A22,'4. Sub proximidad '!A:M,3,FALSE)</f>
        <v>8335.6420600300007</v>
      </c>
      <c r="X22" s="49">
        <f>VLOOKUP(A22,'4. Sub proximidad '!A:M,4,FALSE)</f>
        <v>0.65234865310074397</v>
      </c>
      <c r="Y22" s="37">
        <f>VLOOKUP(A22,'3. Sub Confort'!A:P,3,FALSE)</f>
        <v>4733431.506879</v>
      </c>
      <c r="Z22" s="37">
        <f>VLOOKUP(A22,'3. Sub Confort'!A:P,4,FALSE)</f>
        <v>471224.72224799998</v>
      </c>
      <c r="AA22" s="37">
        <f>VLOOKUP(A22,'3. Sub Confort'!A:P,5,FALSE)</f>
        <v>9.9552453978298538E-2</v>
      </c>
      <c r="AB22" s="37">
        <f>VLOOKUP(A22,'3. Sub Confort'!A:P,6,FALSE)</f>
        <v>2.8539125661816702</v>
      </c>
      <c r="AC22" s="37">
        <f>VLOOKUP(A22,'3. Sub Confort'!A:P,7,FALSE)</f>
        <v>0.14013366083319101</v>
      </c>
      <c r="AD22" s="37">
        <f>VLOOKUP(A22,'3. Sub Confort'!A:P,8,FALSE)</f>
        <v>0.10969775569202166</v>
      </c>
      <c r="AE22" s="37">
        <f>VLOOKUP(A22,'3. Sub Confort'!A:P,9,FALSE)</f>
        <v>904</v>
      </c>
      <c r="AF22" s="37">
        <f>VLOOKUP(A22,'3. Sub Confort'!A:P,10,FALSE)</f>
        <v>1.9098195435726388</v>
      </c>
      <c r="AG22" s="37">
        <f>VLOOKUP(A22,'3. Sub Confort'!A:P,11,FALSE)</f>
        <v>0.32999280706248169</v>
      </c>
      <c r="AH22" s="37">
        <f>VLOOKUP(A22,'3. Sub Confort'!A:P,12,FALSE)</f>
        <v>0.36762536873156298</v>
      </c>
      <c r="AI22" s="37">
        <f>VLOOKUP(A22,'3. Sub Confort'!A:P,13,FALSE)</f>
        <v>0.75997028109229869</v>
      </c>
      <c r="AJ22" s="37">
        <f>VLOOKUP(A22,'3. Sub Confort'!A:P,14,FALSE)</f>
        <v>4.9362720358011675E-2</v>
      </c>
      <c r="AK22" s="51">
        <f>VLOOKUP(A22,'3. Sub Confort'!A:P,16,FALSE)</f>
        <v>0.40607024226256905</v>
      </c>
      <c r="AL22">
        <f>VLOOKUP(B22,semaforos!A:M,2,FALSE)</f>
        <v>53</v>
      </c>
      <c r="AM22">
        <f>VLOOKUP(B22,semaforos!A:M,4,FALSE)</f>
        <v>0.11196950863863769</v>
      </c>
      <c r="AN22">
        <f>VLOOKUP(B22,'cestos y bancos'!A:M,2,FALSE)</f>
        <v>18</v>
      </c>
      <c r="AO22">
        <f>VLOOKUP(B22,'cestos y bancos'!A:M,4,FALSE)</f>
        <v>3.8027380292367519E-2</v>
      </c>
      <c r="AP22">
        <f>VLOOKUP(B22,'cestos y bancos'!A:M,5,FALSE)</f>
        <v>1.9832809425887905E-2</v>
      </c>
      <c r="AQ22">
        <f>VLOOKUP(B22,luminarias!A:M,2,FALSE)</f>
        <v>5018</v>
      </c>
      <c r="AR22">
        <f>VLOOKUP(B22,luminarias!A:M,4,FALSE)</f>
        <v>10.601188572616678</v>
      </c>
      <c r="AS22">
        <f>VLOOKUP(B22,luminarias!A:M,5,FALSE)</f>
        <v>0.62139563967402855</v>
      </c>
      <c r="AT22">
        <f>VLOOKUP(B22,puentes!A:M,2,FALSE)</f>
        <v>33</v>
      </c>
      <c r="AU22">
        <f>VLOOKUP(B22,puentes!A:M,4,FALSE)</f>
        <v>6.9716863869340451E-2</v>
      </c>
      <c r="AV22">
        <f t="shared" si="1"/>
        <v>0.20572870540197363</v>
      </c>
      <c r="AW22" s="54">
        <f>VLOOKUP(B22,entropia!A:CM,82,FALSE)</f>
        <v>0.42726794435383136</v>
      </c>
      <c r="AX22" s="54">
        <f>VLOOKUP(B22,'empleo 2016'!A:C,3,FALSE)</f>
        <v>30490</v>
      </c>
      <c r="AY22" s="54">
        <f>VLOOKUP(B22,'empleo 2016'!A:G,5,FALSE)</f>
        <v>64.414157793681881</v>
      </c>
      <c r="AZ22" s="54">
        <f>VLOOKUP(B22,'empleo 2016'!A:G,6,FALSE)</f>
        <v>0.16332698176035948</v>
      </c>
      <c r="BA22" s="59">
        <f t="shared" si="2"/>
        <v>0.29529746305709542</v>
      </c>
      <c r="BB22" s="60">
        <f t="shared" si="3"/>
        <v>0.404963660419139</v>
      </c>
    </row>
    <row r="23" spans="1:54" x14ac:dyDescent="0.25">
      <c r="A23">
        <v>27</v>
      </c>
      <c r="B23" t="str">
        <f t="shared" si="0"/>
        <v>UPZ27</v>
      </c>
      <c r="C23" t="str">
        <f>VLOOKUP(A23,'1. Sub Calidad Ambiental'!$1:$1048576,2,FALSE)</f>
        <v>SUBA</v>
      </c>
      <c r="D23" s="32">
        <f>VLOOKUP(A23,'1. Sub Calidad Ambiental'!$1:$1048576,3,FALSE)</f>
        <v>6529011.3073899997</v>
      </c>
      <c r="E23" s="32">
        <f>VLOOKUP(A23,'1. Sub Calidad Ambiental'!$1:$1048576,4,FALSE)</f>
        <v>74.954118459703395</v>
      </c>
      <c r="F23" s="32">
        <f>VLOOKUP(A23,'1. Sub Calidad Ambiental'!$1:$1048576,5,FALSE)</f>
        <v>0.26511071795956836</v>
      </c>
      <c r="G23" s="32">
        <f>VLOOKUP(A23,'1. Sub Calidad Ambiental'!$1:$1048576,6,FALSE)</f>
        <v>25188</v>
      </c>
      <c r="H23" s="32">
        <f>VLOOKUP(A23,'1. Sub Calidad Ambiental'!$1:$1048576,7,FALSE)</f>
        <v>38.578582290844601</v>
      </c>
      <c r="I23" s="32">
        <f>VLOOKUP(A23,'1. Sub Calidad Ambiental'!$1:$1048576,8,FALSE)</f>
        <v>0.22314532421101352</v>
      </c>
      <c r="J23" s="32">
        <f>VLOOKUP(A23,'1. Sub Calidad Ambiental'!$1:$1048576,9,FALSE)</f>
        <v>500023.43311400001</v>
      </c>
      <c r="K23" s="32">
        <f>VLOOKUP(A23,'1. Sub Calidad Ambiental'!$1:$1048576,10,FALSE)</f>
        <v>7.6584862481098456E-2</v>
      </c>
      <c r="L23" s="33">
        <f>VLOOKUP(A23,'1. Sub Calidad Ambiental'!$1:$1048576,11,FALSE)</f>
        <v>0.34487315624418119</v>
      </c>
      <c r="M23" s="34">
        <f>VLOOKUP(A23,'2. Sub Densidad'!$1:$1048576,3,FALSE)</f>
        <v>6529011.3073899997</v>
      </c>
      <c r="N23" s="34">
        <f>VLOOKUP(A23,'2. Sub Densidad'!$1:$1048576,4,FALSE)</f>
        <v>1598627.7800790002</v>
      </c>
      <c r="O23" s="34">
        <f>VLOOKUP(A23,'2. Sub Densidad'!$1:$1048576,5,FALSE)</f>
        <v>0.24484990220028557</v>
      </c>
      <c r="P23" s="34">
        <f>VLOOKUP(A23,'2. Sub Densidad'!$1:$1048576,6,FALSE)</f>
        <v>4797340.3981272597</v>
      </c>
      <c r="Q23" s="34">
        <f>VLOOKUP(A23,'2. Sub Densidad'!$1:$1048576,7,FALSE)</f>
        <v>0.73477287329818042</v>
      </c>
      <c r="R23" s="34">
        <f>VLOOKUP(A23,'2. Sub Densidad'!$1:$1048576,8,FALSE)</f>
        <v>0.37474832441070216</v>
      </c>
      <c r="S23" s="34">
        <f>VLOOKUP(A23,'2. Sub Densidad'!$1:$1048576,9,FALSE)</f>
        <v>154994</v>
      </c>
      <c r="T23" s="46">
        <f>VLOOKUP(A23,'2. Sub Densidad'!$1:$1048576,10,FALSE)</f>
        <v>237.39275780479466</v>
      </c>
      <c r="U23" s="34">
        <f>VLOOKUP(A23,'2. Sub Densidad'!$1:$1048576,11,FALSE)</f>
        <v>0.37670170453169566</v>
      </c>
      <c r="V23" s="35">
        <f>VLOOKUP(A23,'2. Sub Densidad'!$1:$1048576,12,FALSE)</f>
        <v>0.33209997704756117</v>
      </c>
      <c r="W23" s="38">
        <f>VLOOKUP(A23,'4. Sub proximidad '!A:M,3,FALSE)</f>
        <v>7423.50817835</v>
      </c>
      <c r="X23" s="49">
        <f>VLOOKUP(A23,'4. Sub proximidad '!A:M,4,FALSE)</f>
        <v>0.56359673983642156</v>
      </c>
      <c r="Y23" s="37">
        <f>VLOOKUP(A23,'3. Sub Confort'!A:P,3,FALSE)</f>
        <v>6529011.3073899997</v>
      </c>
      <c r="Z23" s="37">
        <f>VLOOKUP(A23,'3. Sub Confort'!A:P,4,FALSE)</f>
        <v>339781.43709399999</v>
      </c>
      <c r="AA23" s="37">
        <f>VLOOKUP(A23,'3. Sub Confort'!A:P,5,FALSE)</f>
        <v>5.2041790264539929E-2</v>
      </c>
      <c r="AB23" s="37">
        <f>VLOOKUP(A23,'3. Sub Confort'!A:P,6,FALSE)</f>
        <v>2.4243447962845699</v>
      </c>
      <c r="AC23" s="37">
        <f>VLOOKUP(A23,'3. Sub Confort'!A:P,7,FALSE)</f>
        <v>8.0814710287523794E-2</v>
      </c>
      <c r="AD23" s="37">
        <f>VLOOKUP(A23,'3. Sub Confort'!A:P,8,FALSE)</f>
        <v>5.9235020270285897E-2</v>
      </c>
      <c r="AE23" s="37">
        <f>VLOOKUP(A23,'3. Sub Confort'!A:P,9,FALSE)</f>
        <v>976</v>
      </c>
      <c r="AF23" s="37">
        <f>VLOOKUP(A23,'3. Sub Confort'!A:P,10,FALSE)</f>
        <v>1.4948664568788443</v>
      </c>
      <c r="AG23" s="37">
        <f>VLOOKUP(A23,'3. Sub Confort'!A:P,11,FALSE)</f>
        <v>0.2545527222361203</v>
      </c>
      <c r="AH23" s="37">
        <f>VLOOKUP(A23,'3. Sub Confort'!A:P,12,FALSE)</f>
        <v>0.31591530054644801</v>
      </c>
      <c r="AI23" s="37">
        <f>VLOOKUP(A23,'3. Sub Confort'!A:P,13,FALSE)</f>
        <v>1.8257000463136068</v>
      </c>
      <c r="AJ23" s="37">
        <f>VLOOKUP(A23,'3. Sub Confort'!A:P,14,FALSE)</f>
        <v>0.14662087985490904</v>
      </c>
      <c r="AK23" s="51">
        <f>VLOOKUP(A23,'3. Sub Confort'!A:P,16,FALSE)</f>
        <v>0.33845215090083747</v>
      </c>
      <c r="AL23">
        <f>VLOOKUP(B23,semaforos!A:M,2,FALSE)</f>
        <v>17</v>
      </c>
      <c r="AM23">
        <f>VLOOKUP(B23,semaforos!A:M,4,FALSE)</f>
        <v>2.6037632957930688E-2</v>
      </c>
      <c r="AN23">
        <f>VLOOKUP(B23,'cestos y bancos'!A:M,2,FALSE)</f>
        <v>115</v>
      </c>
      <c r="AO23">
        <f>VLOOKUP(B23,'cestos y bancos'!A:M,4,FALSE)</f>
        <v>0.17613692883306054</v>
      </c>
      <c r="AP23">
        <f>VLOOKUP(B23,'cestos y bancos'!A:M,5,FALSE)</f>
        <v>9.1862497904132742E-2</v>
      </c>
      <c r="AQ23">
        <f>VLOOKUP(B23,luminarias!A:M,2,FALSE)</f>
        <v>4662</v>
      </c>
      <c r="AR23">
        <f>VLOOKUP(B23,luminarias!A:M,4,FALSE)</f>
        <v>7.1404379323454634</v>
      </c>
      <c r="AS23">
        <f>VLOOKUP(B23,luminarias!A:M,5,FALSE)</f>
        <v>0.41854146505643364</v>
      </c>
      <c r="AT23">
        <f>VLOOKUP(B23,puentes!A:M,2,FALSE)</f>
        <v>17</v>
      </c>
      <c r="AU23">
        <f>VLOOKUP(B23,puentes!A:M,4,FALSE)</f>
        <v>2.6037632957930688E-2</v>
      </c>
      <c r="AV23">
        <f t="shared" si="1"/>
        <v>0.14061980721910694</v>
      </c>
      <c r="AW23" s="54">
        <f>VLOOKUP(B23,entropia!A:CM,82,FALSE)</f>
        <v>0.41945880822454884</v>
      </c>
      <c r="AX23" s="54">
        <f>VLOOKUP(B23,'empleo 2016'!A:C,3,FALSE)</f>
        <v>14556</v>
      </c>
      <c r="AY23" s="54">
        <f>VLOOKUP(B23,'empleo 2016'!A:G,5,FALSE)</f>
        <v>22.294340173016181</v>
      </c>
      <c r="AZ23" s="54">
        <f>VLOOKUP(B23,'empleo 2016'!A:G,6,FALSE)</f>
        <v>5.6424022641138473E-2</v>
      </c>
      <c r="BA23" s="59">
        <f t="shared" si="2"/>
        <v>0.23794141543284367</v>
      </c>
      <c r="BB23" s="60">
        <f t="shared" si="3"/>
        <v>0.363392687892369</v>
      </c>
    </row>
    <row r="24" spans="1:54" x14ac:dyDescent="0.25">
      <c r="A24">
        <v>28</v>
      </c>
      <c r="B24" t="str">
        <f t="shared" si="0"/>
        <v>UPZ28</v>
      </c>
      <c r="C24" t="str">
        <f>VLOOKUP(A24,'1. Sub Calidad Ambiental'!$1:$1048576,2,FALSE)</f>
        <v>EL RINCON</v>
      </c>
      <c r="D24" s="32">
        <f>VLOOKUP(A24,'1. Sub Calidad Ambiental'!$1:$1048576,3,FALSE)</f>
        <v>7100888.2194370003</v>
      </c>
      <c r="E24" s="32">
        <f>VLOOKUP(A24,'1. Sub Calidad Ambiental'!$1:$1048576,4,FALSE)</f>
        <v>77.038478371894584</v>
      </c>
      <c r="F24" s="32">
        <f>VLOOKUP(A24,'1. Sub Calidad Ambiental'!$1:$1048576,5,FALSE)</f>
        <v>0.32682378946894997</v>
      </c>
      <c r="G24" s="32">
        <f>VLOOKUP(A24,'1. Sub Calidad Ambiental'!$1:$1048576,6,FALSE)</f>
        <v>20799</v>
      </c>
      <c r="H24" s="32">
        <f>VLOOKUP(A24,'1. Sub Calidad Ambiental'!$1:$1048576,7,FALSE)</f>
        <v>29.290701891444595</v>
      </c>
      <c r="I24" s="32">
        <f>VLOOKUP(A24,'1. Sub Calidad Ambiental'!$1:$1048576,8,FALSE)</f>
        <v>0.16942258584462505</v>
      </c>
      <c r="J24" s="32">
        <f>VLOOKUP(A24,'1. Sub Calidad Ambiental'!$1:$1048576,9,FALSE)</f>
        <v>431952.21186600003</v>
      </c>
      <c r="K24" s="32">
        <f>VLOOKUP(A24,'1. Sub Calidad Ambiental'!$1:$1048576,10,FALSE)</f>
        <v>6.0830729694298397E-2</v>
      </c>
      <c r="L24" s="33">
        <f>VLOOKUP(A24,'1. Sub Calidad Ambiental'!$1:$1048576,11,FALSE)</f>
        <v>0.30114317535665786</v>
      </c>
      <c r="M24" s="34">
        <f>VLOOKUP(A24,'2. Sub Densidad'!$1:$1048576,3,FALSE)</f>
        <v>7100888.2194370003</v>
      </c>
      <c r="N24" s="34">
        <f>VLOOKUP(A24,'2. Sub Densidad'!$1:$1048576,4,FALSE)</f>
        <v>2824009.8025500001</v>
      </c>
      <c r="O24" s="34">
        <f>VLOOKUP(A24,'2. Sub Densidad'!$1:$1048576,5,FALSE)</f>
        <v>0.3976981069523024</v>
      </c>
      <c r="P24" s="34">
        <f>VLOOKUP(A24,'2. Sub Densidad'!$1:$1048576,6,FALSE)</f>
        <v>6988409.4837880898</v>
      </c>
      <c r="Q24" s="34">
        <f>VLOOKUP(A24,'2. Sub Densidad'!$1:$1048576,7,FALSE)</f>
        <v>0.98415990617328308</v>
      </c>
      <c r="R24" s="34">
        <f>VLOOKUP(A24,'2. Sub Densidad'!$1:$1048576,8,FALSE)</f>
        <v>0.50211236187429598</v>
      </c>
      <c r="S24" s="34">
        <f>VLOOKUP(A24,'2. Sub Densidad'!$1:$1048576,9,FALSE)</f>
        <v>361011</v>
      </c>
      <c r="T24" s="46">
        <f>VLOOKUP(A24,'2. Sub Densidad'!$1:$1048576,10,FALSE)</f>
        <v>508.40259534267534</v>
      </c>
      <c r="U24" s="34">
        <f>VLOOKUP(A24,'2. Sub Densidad'!$1:$1048576,11,FALSE)</f>
        <v>0.80909370573325845</v>
      </c>
      <c r="V24" s="35">
        <f>VLOOKUP(A24,'2. Sub Densidad'!$1:$1048576,12,FALSE)</f>
        <v>0.56963472485328559</v>
      </c>
      <c r="W24" s="38">
        <f>VLOOKUP(A24,'4. Sub proximidad '!A:M,3,FALSE)</f>
        <v>7662.3453447000002</v>
      </c>
      <c r="X24" s="49">
        <f>VLOOKUP(A24,'4. Sub proximidad '!A:M,4,FALSE)</f>
        <v>0.58683593300524661</v>
      </c>
      <c r="Y24" s="37">
        <f>VLOOKUP(A24,'3. Sub Confort'!A:P,3,FALSE)</f>
        <v>7100888.2194370003</v>
      </c>
      <c r="Z24" s="37">
        <f>VLOOKUP(A24,'3. Sub Confort'!A:P,4,FALSE)</f>
        <v>591350.96058299998</v>
      </c>
      <c r="AA24" s="37">
        <f>VLOOKUP(A24,'3. Sub Confort'!A:P,5,FALSE)</f>
        <v>8.3278449443031186E-2</v>
      </c>
      <c r="AB24" s="37">
        <f>VLOOKUP(A24,'3. Sub Confort'!A:P,6,FALSE)</f>
        <v>2.16204491087833</v>
      </c>
      <c r="AC24" s="37">
        <f>VLOOKUP(A24,'3. Sub Confort'!A:P,7,FALSE)</f>
        <v>4.4593757457952098E-2</v>
      </c>
      <c r="AD24" s="37">
        <f>VLOOKUP(A24,'3. Sub Confort'!A:P,8,FALSE)</f>
        <v>7.3607276446761405E-2</v>
      </c>
      <c r="AE24" s="37">
        <f>VLOOKUP(A24,'3. Sub Confort'!A:P,9,FALSE)</f>
        <v>2502</v>
      </c>
      <c r="AF24" s="37">
        <f>VLOOKUP(A24,'3. Sub Confort'!A:P,10,FALSE)</f>
        <v>3.5235028670798778</v>
      </c>
      <c r="AG24" s="37">
        <f>VLOOKUP(A24,'3. Sub Confort'!A:P,11,FALSE)</f>
        <v>0.62336671055172976</v>
      </c>
      <c r="AH24" s="37">
        <f>VLOOKUP(A24,'3. Sub Confort'!A:P,12,FALSE)</f>
        <v>0.31021849187316802</v>
      </c>
      <c r="AI24" s="37">
        <f>VLOOKUP(A24,'3. Sub Confort'!A:P,13,FALSE)</f>
        <v>1.6023709273296278</v>
      </c>
      <c r="AJ24" s="37">
        <f>VLOOKUP(A24,'3. Sub Confort'!A:P,14,FALSE)</f>
        <v>0.12623993546988013</v>
      </c>
      <c r="AK24" s="51">
        <f>VLOOKUP(A24,'3. Sub Confort'!A:P,16,FALSE)</f>
        <v>0.38658719308785267</v>
      </c>
      <c r="AL24">
        <f>VLOOKUP(B24,semaforos!A:M,2,FALSE)</f>
        <v>16</v>
      </c>
      <c r="AM24">
        <f>VLOOKUP(B24,semaforos!A:M,4,FALSE)</f>
        <v>2.2532392435353408E-2</v>
      </c>
      <c r="AN24">
        <f>VLOOKUP(B24,'cestos y bancos'!A:M,2,FALSE)</f>
        <v>84</v>
      </c>
      <c r="AO24">
        <f>VLOOKUP(B24,'cestos y bancos'!A:M,4,FALSE)</f>
        <v>0.11829506028560541</v>
      </c>
      <c r="AP24">
        <f>VLOOKUP(B24,'cestos y bancos'!A:M,5,FALSE)</f>
        <v>6.1695635319354979E-2</v>
      </c>
      <c r="AQ24">
        <f>VLOOKUP(B24,luminarias!A:M,2,FALSE)</f>
        <v>8974</v>
      </c>
      <c r="AR24">
        <f>VLOOKUP(B24,luminarias!A:M,4,FALSE)</f>
        <v>12.637855607178844</v>
      </c>
      <c r="AS24">
        <f>VLOOKUP(B24,luminarias!A:M,5,FALSE)</f>
        <v>0.74077621724566056</v>
      </c>
      <c r="AT24">
        <f>VLOOKUP(B24,puentes!A:M,2,FALSE)</f>
        <v>12</v>
      </c>
      <c r="AU24">
        <f>VLOOKUP(B24,puentes!A:M,4,FALSE)</f>
        <v>1.6899294326515057E-2</v>
      </c>
      <c r="AV24">
        <f t="shared" si="1"/>
        <v>0.210475884831721</v>
      </c>
      <c r="AW24" s="54">
        <f>VLOOKUP(B24,entropia!A:CM,82,FALSE)</f>
        <v>0.2798713909959521</v>
      </c>
      <c r="AX24" s="54">
        <f>VLOOKUP(B24,'empleo 2016'!A:C,3,FALSE)</f>
        <v>17741</v>
      </c>
      <c r="AY24" s="54">
        <f>VLOOKUP(B24,'empleo 2016'!A:G,5,FALSE)</f>
        <v>24.984198221575973</v>
      </c>
      <c r="AZ24" s="54">
        <f>VLOOKUP(B24,'empleo 2016'!A:G,6,FALSE)</f>
        <v>6.3251065141450943E-2</v>
      </c>
      <c r="BA24" s="59">
        <f t="shared" si="2"/>
        <v>0.17156122806870153</v>
      </c>
      <c r="BB24" s="60">
        <f t="shared" si="3"/>
        <v>0.40315245087434881</v>
      </c>
    </row>
    <row r="25" spans="1:54" x14ac:dyDescent="0.25">
      <c r="A25">
        <v>29</v>
      </c>
      <c r="B25" t="str">
        <f t="shared" si="0"/>
        <v>UPZ29</v>
      </c>
      <c r="C25" t="str">
        <f>VLOOKUP(A25,'1. Sub Calidad Ambiental'!$1:$1048576,2,FALSE)</f>
        <v>MINUTO DE DIOS</v>
      </c>
      <c r="D25" s="32">
        <f>VLOOKUP(A25,'1. Sub Calidad Ambiental'!$1:$1048576,3,FALSE)</f>
        <v>3732645.0768619999</v>
      </c>
      <c r="E25" s="32">
        <f>VLOOKUP(A25,'1. Sub Calidad Ambiental'!$1:$1048576,4,FALSE)</f>
        <v>81.394612720096873</v>
      </c>
      <c r="F25" s="32">
        <f>VLOOKUP(A25,'1. Sub Calidad Ambiental'!$1:$1048576,5,FALSE)</f>
        <v>0.45579884265564857</v>
      </c>
      <c r="G25" s="32">
        <f>VLOOKUP(A25,'1. Sub Calidad Ambiental'!$1:$1048576,6,FALSE)</f>
        <v>12575</v>
      </c>
      <c r="H25" s="32">
        <f>VLOOKUP(A25,'1. Sub Calidad Ambiental'!$1:$1048576,7,FALSE)</f>
        <v>33.689246475509229</v>
      </c>
      <c r="I25" s="32">
        <f>VLOOKUP(A25,'1. Sub Calidad Ambiental'!$1:$1048576,8,FALSE)</f>
        <v>0.19486454350569316</v>
      </c>
      <c r="J25" s="32">
        <f>VLOOKUP(A25,'1. Sub Calidad Ambiental'!$1:$1048576,9,FALSE)</f>
        <v>330242.608786</v>
      </c>
      <c r="K25" s="32">
        <f>VLOOKUP(A25,'1. Sub Calidad Ambiental'!$1:$1048576,10,FALSE)</f>
        <v>8.8474152239417278E-2</v>
      </c>
      <c r="L25" s="33">
        <f>VLOOKUP(A25,'1. Sub Calidad Ambiental'!$1:$1048576,11,FALSE)</f>
        <v>0.27584661769648733</v>
      </c>
      <c r="M25" s="34">
        <f>VLOOKUP(A25,'2. Sub Densidad'!$1:$1048576,3,FALSE)</f>
        <v>3732645.0768619999</v>
      </c>
      <c r="N25" s="34">
        <f>VLOOKUP(A25,'2. Sub Densidad'!$1:$1048576,4,FALSE)</f>
        <v>1379498.365823</v>
      </c>
      <c r="O25" s="34">
        <f>VLOOKUP(A25,'2. Sub Densidad'!$1:$1048576,5,FALSE)</f>
        <v>0.36957662392662616</v>
      </c>
      <c r="P25" s="34">
        <f>VLOOKUP(A25,'2. Sub Densidad'!$1:$1048576,6,FALSE)</f>
        <v>3215541.8666094998</v>
      </c>
      <c r="Q25" s="34">
        <f>VLOOKUP(A25,'2. Sub Densidad'!$1:$1048576,7,FALSE)</f>
        <v>0.86146467194056819</v>
      </c>
      <c r="R25" s="34">
        <f>VLOOKUP(A25,'2. Sub Densidad'!$1:$1048576,8,FALSE)</f>
        <v>0.43945088252927256</v>
      </c>
      <c r="S25" s="34">
        <f>VLOOKUP(A25,'2. Sub Densidad'!$1:$1048576,9,FALSE)</f>
        <v>155452</v>
      </c>
      <c r="T25" s="46">
        <f>VLOOKUP(A25,'2. Sub Densidad'!$1:$1048576,10,FALSE)</f>
        <v>416.46606307044618</v>
      </c>
      <c r="U25" s="34">
        <f>VLOOKUP(A25,'2. Sub Densidad'!$1:$1048576,11,FALSE)</f>
        <v>0.66241039145259228</v>
      </c>
      <c r="V25" s="35">
        <f>VLOOKUP(A25,'2. Sub Densidad'!$1:$1048576,12,FALSE)</f>
        <v>0.49047929930283035</v>
      </c>
      <c r="W25" s="38">
        <f>VLOOKUP(A25,'4. Sub proximidad '!A:M,3,FALSE)</f>
        <v>8991.8053400499994</v>
      </c>
      <c r="X25" s="49">
        <f>VLOOKUP(A25,'4. Sub proximidad '!A:M,4,FALSE)</f>
        <v>0.71619426577364187</v>
      </c>
      <c r="Y25" s="37">
        <f>VLOOKUP(A25,'3. Sub Confort'!A:P,3,FALSE)</f>
        <v>3732645.0768619999</v>
      </c>
      <c r="Z25" s="37">
        <f>VLOOKUP(A25,'3. Sub Confort'!A:P,4,FALSE)</f>
        <v>318523.69436700002</v>
      </c>
      <c r="AA25" s="37">
        <f>VLOOKUP(A25,'3. Sub Confort'!A:P,5,FALSE)</f>
        <v>8.5334578511488138E-2</v>
      </c>
      <c r="AB25" s="37">
        <f>VLOOKUP(A25,'3. Sub Confort'!A:P,6,FALSE)</f>
        <v>2.7527181133908298</v>
      </c>
      <c r="AC25" s="37">
        <f>VLOOKUP(A25,'3. Sub Confort'!A:P,7,FALSE)</f>
        <v>0.126159733641136</v>
      </c>
      <c r="AD25" s="37">
        <f>VLOOKUP(A25,'3. Sub Confort'!A:P,8,FALSE)</f>
        <v>9.55408672939001E-2</v>
      </c>
      <c r="AE25" s="37">
        <f>VLOOKUP(A25,'3. Sub Confort'!A:P,9,FALSE)</f>
        <v>1210</v>
      </c>
      <c r="AF25" s="37">
        <f>VLOOKUP(A25,'3. Sub Confort'!A:P,10,FALSE)</f>
        <v>3.2416690445619216</v>
      </c>
      <c r="AG25" s="37">
        <f>VLOOKUP(A25,'3. Sub Confort'!A:P,11,FALSE)</f>
        <v>0.57212822562540411</v>
      </c>
      <c r="AH25" s="37">
        <f>VLOOKUP(A25,'3. Sub Confort'!A:P,12,FALSE)</f>
        <v>0.34242424242424202</v>
      </c>
      <c r="AI25" s="37">
        <f>VLOOKUP(A25,'3. Sub Confort'!A:P,13,FALSE)</f>
        <v>0.6454266157012839</v>
      </c>
      <c r="AJ25" s="37">
        <f>VLOOKUP(A25,'3. Sub Confort'!A:P,14,FALSE)</f>
        <v>3.8909501876640669E-2</v>
      </c>
      <c r="AK25" s="51">
        <f>VLOOKUP(A25,'3. Sub Confort'!A:P,16,FALSE)</f>
        <v>0.44600296167181713</v>
      </c>
      <c r="AL25">
        <f>VLOOKUP(B25,semaforos!A:M,2,FALSE)</f>
        <v>33</v>
      </c>
      <c r="AM25">
        <f>VLOOKUP(B25,semaforos!A:M,4,FALSE)</f>
        <v>8.8409155760827057E-2</v>
      </c>
      <c r="AN25">
        <f>VLOOKUP(B25,'cestos y bancos'!A:M,2,FALSE)</f>
        <v>128</v>
      </c>
      <c r="AO25">
        <f>VLOOKUP(B25,'cestos y bancos'!A:M,4,FALSE)</f>
        <v>0.34292036173896551</v>
      </c>
      <c r="AP25">
        <f>VLOOKUP(B25,'cestos y bancos'!A:M,5,FALSE)</f>
        <v>0.17884677120370793</v>
      </c>
      <c r="AQ25">
        <f>VLOOKUP(B25,luminarias!A:M,2,FALSE)</f>
        <v>6368</v>
      </c>
      <c r="AR25">
        <f>VLOOKUP(B25,luminarias!A:M,4,FALSE)</f>
        <v>17.060287996513534</v>
      </c>
      <c r="AS25">
        <f>VLOOKUP(B25,luminarias!A:M,5,FALSE)</f>
        <v>1</v>
      </c>
      <c r="AT25">
        <f>VLOOKUP(B25,puentes!A:M,2,FALSE)</f>
        <v>16</v>
      </c>
      <c r="AU25">
        <f>VLOOKUP(B25,puentes!A:M,4,FALSE)</f>
        <v>4.2865045217370688E-2</v>
      </c>
      <c r="AV25">
        <f t="shared" si="1"/>
        <v>0.3275302430454764</v>
      </c>
      <c r="AW25" s="54">
        <f>VLOOKUP(B25,entropia!A:CM,82,FALSE)</f>
        <v>0.30927214126808622</v>
      </c>
      <c r="AX25" s="54">
        <f>VLOOKUP(B25,'empleo 2016'!A:C,3,FALSE)</f>
        <v>12964</v>
      </c>
      <c r="AY25" s="54">
        <f>VLOOKUP(B25,'empleo 2016'!A:G,5,FALSE)</f>
        <v>34.731402891023144</v>
      </c>
      <c r="AZ25" s="54">
        <f>VLOOKUP(B25,'empleo 2016'!A:G,6,FALSE)</f>
        <v>8.7990132904967114E-2</v>
      </c>
      <c r="BA25" s="59">
        <f t="shared" si="2"/>
        <v>0.19863113708652666</v>
      </c>
      <c r="BB25" s="60">
        <f t="shared" si="3"/>
        <v>0.42543085630626065</v>
      </c>
    </row>
    <row r="26" spans="1:54" x14ac:dyDescent="0.25">
      <c r="A26">
        <v>30</v>
      </c>
      <c r="B26" t="str">
        <f t="shared" si="0"/>
        <v>UPZ30</v>
      </c>
      <c r="C26" t="str">
        <f>VLOOKUP(A26,'1. Sub Calidad Ambiental'!$1:$1048576,2,FALSE)</f>
        <v>BOYACA REAL</v>
      </c>
      <c r="D26" s="32">
        <f>VLOOKUP(A26,'1. Sub Calidad Ambiental'!$1:$1048576,3,FALSE)</f>
        <v>4537818.2027209997</v>
      </c>
      <c r="E26" s="32">
        <f>VLOOKUP(A26,'1. Sub Calidad Ambiental'!$1:$1048576,4,FALSE)</f>
        <v>83.496742186435966</v>
      </c>
      <c r="F26" s="32">
        <f>VLOOKUP(A26,'1. Sub Calidad Ambiental'!$1:$1048576,5,FALSE)</f>
        <v>0.51803802952514888</v>
      </c>
      <c r="G26" s="32">
        <f>VLOOKUP(A26,'1. Sub Calidad Ambiental'!$1:$1048576,6,FALSE)</f>
        <v>10333</v>
      </c>
      <c r="H26" s="32">
        <f>VLOOKUP(A26,'1. Sub Calidad Ambiental'!$1:$1048576,7,FALSE)</f>
        <v>22.770854931570529</v>
      </c>
      <c r="I26" s="32">
        <f>VLOOKUP(A26,'1. Sub Calidad Ambiental'!$1:$1048576,8,FALSE)</f>
        <v>0.13171064110028546</v>
      </c>
      <c r="J26" s="32">
        <f>VLOOKUP(A26,'1. Sub Calidad Ambiental'!$1:$1048576,9,FALSE)</f>
        <v>287984.43782599998</v>
      </c>
      <c r="K26" s="32">
        <f>VLOOKUP(A26,'1. Sub Calidad Ambiental'!$1:$1048576,10,FALSE)</f>
        <v>6.346319419612638E-2</v>
      </c>
      <c r="L26" s="33">
        <f>VLOOKUP(A26,'1. Sub Calidad Ambiental'!$1:$1048576,11,FALSE)</f>
        <v>0.22571193525708766</v>
      </c>
      <c r="M26" s="34">
        <f>VLOOKUP(A26,'2. Sub Densidad'!$1:$1048576,3,FALSE)</f>
        <v>4537818.2027209997</v>
      </c>
      <c r="N26" s="34">
        <f>VLOOKUP(A26,'2. Sub Densidad'!$1:$1048576,4,FALSE)</f>
        <v>2116848.8452340001</v>
      </c>
      <c r="O26" s="34">
        <f>VLOOKUP(A26,'2. Sub Densidad'!$1:$1048576,5,FALSE)</f>
        <v>0.46649044775850201</v>
      </c>
      <c r="P26" s="34">
        <f>VLOOKUP(A26,'2. Sub Densidad'!$1:$1048576,6,FALSE)</f>
        <v>4612894.1064409995</v>
      </c>
      <c r="Q26" s="34">
        <f>VLOOKUP(A26,'2. Sub Densidad'!$1:$1048576,7,FALSE)</f>
        <v>1.0165444934913836</v>
      </c>
      <c r="R26" s="34">
        <f>VLOOKUP(A26,'2. Sub Densidad'!$1:$1048576,8,FALSE)</f>
        <v>0.51865144069035973</v>
      </c>
      <c r="S26" s="34">
        <f>VLOOKUP(A26,'2. Sub Densidad'!$1:$1048576,9,FALSE)</f>
        <v>140611</v>
      </c>
      <c r="T26" s="46">
        <f>VLOOKUP(A26,'2. Sub Densidad'!$1:$1048576,10,FALSE)</f>
        <v>309.8647713909865</v>
      </c>
      <c r="U26" s="34">
        <f>VLOOKUP(A26,'2. Sub Densidad'!$1:$1048576,11,FALSE)</f>
        <v>0.49232968051341719</v>
      </c>
      <c r="V26" s="35">
        <f>VLOOKUP(A26,'2. Sub Densidad'!$1:$1048576,12,FALSE)</f>
        <v>0.49249052298742635</v>
      </c>
      <c r="W26" s="38">
        <f>VLOOKUP(A26,'4. Sub proximidad '!A:M,3,FALSE)</f>
        <v>8619.0893455599999</v>
      </c>
      <c r="X26" s="49">
        <f>VLOOKUP(A26,'4. Sub proximidad '!A:M,4,FALSE)</f>
        <v>0.67992847378894383</v>
      </c>
      <c r="Y26" s="37">
        <f>VLOOKUP(A26,'3. Sub Confort'!A:P,3,FALSE)</f>
        <v>4537818.2027209997</v>
      </c>
      <c r="Z26" s="37">
        <f>VLOOKUP(A26,'3. Sub Confort'!A:P,4,FALSE)</f>
        <v>451502.50878099998</v>
      </c>
      <c r="AA26" s="37">
        <f>VLOOKUP(A26,'3. Sub Confort'!A:P,5,FALSE)</f>
        <v>9.9497707623074624E-2</v>
      </c>
      <c r="AB26" s="37">
        <f>VLOOKUP(A26,'3. Sub Confort'!A:P,6,FALSE)</f>
        <v>2.5890363768256801</v>
      </c>
      <c r="AC26" s="37">
        <f>VLOOKUP(A26,'3. Sub Confort'!A:P,7,FALSE)</f>
        <v>0.103556946567834</v>
      </c>
      <c r="AD26" s="37">
        <f>VLOOKUP(A26,'3. Sub Confort'!A:P,8,FALSE)</f>
        <v>0.10051251735926446</v>
      </c>
      <c r="AE26" s="37">
        <f>VLOOKUP(A26,'3. Sub Confort'!A:P,9,FALSE)</f>
        <v>1002</v>
      </c>
      <c r="AF26" s="37">
        <f>VLOOKUP(A26,'3. Sub Confort'!A:P,10,FALSE)</f>
        <v>2.2081096139972582</v>
      </c>
      <c r="AG26" s="37">
        <f>VLOOKUP(A26,'3. Sub Confort'!A:P,11,FALSE)</f>
        <v>0.38422310185313163</v>
      </c>
      <c r="AH26" s="37">
        <f>VLOOKUP(A26,'3. Sub Confort'!A:P,12,FALSE)</f>
        <v>0.37441783100465698</v>
      </c>
      <c r="AI26" s="37">
        <f>VLOOKUP(A26,'3. Sub Confort'!A:P,13,FALSE)</f>
        <v>0.25872231230212994</v>
      </c>
      <c r="AJ26" s="37">
        <f>VLOOKUP(A26,'3. Sub Confort'!A:P,14,FALSE)</f>
        <v>3.6189901113795895E-3</v>
      </c>
      <c r="AK26" s="51">
        <f>VLOOKUP(A26,'3. Sub Confort'!A:P,16,FALSE)</f>
        <v>0.42909295216509041</v>
      </c>
      <c r="AL26">
        <f>VLOOKUP(B26,semaforos!A:M,2,FALSE)</f>
        <v>49</v>
      </c>
      <c r="AM26">
        <f>VLOOKUP(B26,semaforos!A:M,4,FALSE)</f>
        <v>0.10798140826935081</v>
      </c>
      <c r="AN26">
        <f>VLOOKUP(B26,'cestos y bancos'!A:M,2,FALSE)</f>
        <v>126</v>
      </c>
      <c r="AO26">
        <f>VLOOKUP(B26,'cestos y bancos'!A:M,4,FALSE)</f>
        <v>0.27766647840690201</v>
      </c>
      <c r="AP26">
        <f>VLOOKUP(B26,'cestos y bancos'!A:M,5,FALSE)</f>
        <v>0.14481424457489644</v>
      </c>
      <c r="AQ26">
        <f>VLOOKUP(B26,luminarias!A:M,2,FALSE)</f>
        <v>5351</v>
      </c>
      <c r="AR26">
        <f>VLOOKUP(B26,luminarias!A:M,4,FALSE)</f>
        <v>11.792010523455021</v>
      </c>
      <c r="AS26">
        <f>VLOOKUP(B26,luminarias!A:M,5,FALSE)</f>
        <v>0.69119645142361341</v>
      </c>
      <c r="AT26">
        <f>VLOOKUP(B26,puentes!A:M,2,FALSE)</f>
        <v>12</v>
      </c>
      <c r="AU26">
        <f>VLOOKUP(B26,puentes!A:M,4,FALSE)</f>
        <v>2.644442651494305E-2</v>
      </c>
      <c r="AV26">
        <f t="shared" si="1"/>
        <v>0.24260913269570095</v>
      </c>
      <c r="AW26" s="54">
        <f>VLOOKUP(B26,entropia!A:CM,82,FALSE)</f>
        <v>0.36408691279687616</v>
      </c>
      <c r="AX26" s="54">
        <f>VLOOKUP(B26,'empleo 2016'!A:C,3,FALSE)</f>
        <v>22578</v>
      </c>
      <c r="AY26" s="54">
        <f>VLOOKUP(B26,'empleo 2016'!A:G,5,FALSE)</f>
        <v>49.755188461460854</v>
      </c>
      <c r="AZ26" s="54">
        <f>VLOOKUP(B26,'empleo 2016'!A:G,6,FALSE)</f>
        <v>0.12612152153340297</v>
      </c>
      <c r="BA26" s="59">
        <f t="shared" si="2"/>
        <v>0.24510421716513958</v>
      </c>
      <c r="BB26" s="60">
        <f t="shared" si="3"/>
        <v>0.41446562027273759</v>
      </c>
    </row>
    <row r="27" spans="1:54" x14ac:dyDescent="0.25">
      <c r="A27">
        <v>31</v>
      </c>
      <c r="B27" t="str">
        <f t="shared" si="0"/>
        <v>UPZ31</v>
      </c>
      <c r="C27" t="str">
        <f>VLOOKUP(A27,'1. Sub Calidad Ambiental'!$1:$1048576,2,FALSE)</f>
        <v>SANTA CECILIA</v>
      </c>
      <c r="D27" s="32">
        <f>VLOOKUP(A27,'1. Sub Calidad Ambiental'!$1:$1048576,3,FALSE)</f>
        <v>3085797.6789170001</v>
      </c>
      <c r="E27" s="32">
        <f>VLOOKUP(A27,'1. Sub Calidad Ambiental'!$1:$1048576,4,FALSE)</f>
        <v>86.646471231089933</v>
      </c>
      <c r="F27" s="32">
        <f>VLOOKUP(A27,'1. Sub Calidad Ambiental'!$1:$1048576,5,FALSE)</f>
        <v>0.61129421461631406</v>
      </c>
      <c r="G27" s="32">
        <f>VLOOKUP(A27,'1. Sub Calidad Ambiental'!$1:$1048576,6,FALSE)</f>
        <v>9812</v>
      </c>
      <c r="H27" s="32">
        <f>VLOOKUP(A27,'1. Sub Calidad Ambiental'!$1:$1048576,7,FALSE)</f>
        <v>31.797288808136141</v>
      </c>
      <c r="I27" s="32">
        <f>VLOOKUP(A27,'1. Sub Calidad Ambiental'!$1:$1048576,8,FALSE)</f>
        <v>0.18392112666635349</v>
      </c>
      <c r="J27" s="32">
        <f>VLOOKUP(A27,'1. Sub Calidad Ambiental'!$1:$1048576,9,FALSE)</f>
        <v>250715.65882700001</v>
      </c>
      <c r="K27" s="32">
        <f>VLOOKUP(A27,'1. Sub Calidad Ambiental'!$1:$1048576,10,FALSE)</f>
        <v>8.124824920958261E-2</v>
      </c>
      <c r="L27" s="33">
        <f>VLOOKUP(A27,'1. Sub Calidad Ambiental'!$1:$1048576,11,FALSE)</f>
        <v>0.21795838708654069</v>
      </c>
      <c r="M27" s="34">
        <f>VLOOKUP(A27,'2. Sub Densidad'!$1:$1048576,3,FALSE)</f>
        <v>3085797.6789170001</v>
      </c>
      <c r="N27" s="34">
        <f>VLOOKUP(A27,'2. Sub Densidad'!$1:$1048576,4,FALSE)</f>
        <v>1301970.7638399999</v>
      </c>
      <c r="O27" s="34">
        <f>VLOOKUP(A27,'2. Sub Densidad'!$1:$1048576,5,FALSE)</f>
        <v>0.42192356703597728</v>
      </c>
      <c r="P27" s="34">
        <f>VLOOKUP(A27,'2. Sub Densidad'!$1:$1048576,6,FALSE)</f>
        <v>2944448.9371818202</v>
      </c>
      <c r="Q27" s="34">
        <f>VLOOKUP(A27,'2. Sub Densidad'!$1:$1048576,7,FALSE)</f>
        <v>0.95419377534019401</v>
      </c>
      <c r="R27" s="34">
        <f>VLOOKUP(A27,'2. Sub Densidad'!$1:$1048576,8,FALSE)</f>
        <v>0.48680840895395333</v>
      </c>
      <c r="S27" s="34">
        <f>VLOOKUP(A27,'2. Sub Densidad'!$1:$1048576,9,FALSE)</f>
        <v>74125</v>
      </c>
      <c r="T27" s="46">
        <f>VLOOKUP(A27,'2. Sub Densidad'!$1:$1048576,10,FALSE)</f>
        <v>240.21341550174188</v>
      </c>
      <c r="U27" s="34">
        <f>VLOOKUP(A27,'2. Sub Densidad'!$1:$1048576,11,FALSE)</f>
        <v>0.38120202023007738</v>
      </c>
      <c r="V27" s="35">
        <f>VLOOKUP(A27,'2. Sub Densidad'!$1:$1048576,12,FALSE)</f>
        <v>0.4299779987400027</v>
      </c>
      <c r="W27" s="38">
        <f>VLOOKUP(A27,'4. Sub proximidad '!A:M,3,FALSE)</f>
        <v>7468.1860087799996</v>
      </c>
      <c r="X27" s="49">
        <f>VLOOKUP(A27,'4. Sub proximidad '!A:M,4,FALSE)</f>
        <v>0.56794395575592915</v>
      </c>
      <c r="Y27" s="37">
        <f>VLOOKUP(A27,'3. Sub Confort'!A:P,3,FALSE)</f>
        <v>3085797.6789170001</v>
      </c>
      <c r="Z27" s="37">
        <f>VLOOKUP(A27,'3. Sub Confort'!A:P,4,FALSE)</f>
        <v>313387.02874500002</v>
      </c>
      <c r="AA27" s="37">
        <f>VLOOKUP(A27,'3. Sub Confort'!A:P,5,FALSE)</f>
        <v>0.10155786650762767</v>
      </c>
      <c r="AB27" s="37">
        <f>VLOOKUP(A27,'3. Sub Confort'!A:P,6,FALSE)</f>
        <v>2.7967945446661102</v>
      </c>
      <c r="AC27" s="37">
        <f>VLOOKUP(A27,'3. Sub Confort'!A:P,7,FALSE)</f>
        <v>0.13224624159231099</v>
      </c>
      <c r="AD27" s="37">
        <f>VLOOKUP(A27,'3. Sub Confort'!A:P,8,FALSE)</f>
        <v>0.1092299602787985</v>
      </c>
      <c r="AE27" s="37">
        <f>VLOOKUP(A27,'3. Sub Confort'!A:P,9,FALSE)</f>
        <v>712</v>
      </c>
      <c r="AF27" s="37">
        <f>VLOOKUP(A27,'3. Sub Confort'!A:P,10,FALSE)</f>
        <v>2.3073450500808126</v>
      </c>
      <c r="AG27" s="37">
        <f>VLOOKUP(A27,'3. Sub Confort'!A:P,11,FALSE)</f>
        <v>0.40226449003889703</v>
      </c>
      <c r="AH27" s="37">
        <f>VLOOKUP(A27,'3. Sub Confort'!A:P,12,FALSE)</f>
        <v>0.35299625468164803</v>
      </c>
      <c r="AI27" s="37">
        <f>VLOOKUP(A27,'3. Sub Confort'!A:P,13,FALSE)</f>
        <v>0.2363800236185587</v>
      </c>
      <c r="AJ27" s="37">
        <f>VLOOKUP(A27,'3. Sub Confort'!A:P,14,FALSE)</f>
        <v>1.580039950443378E-3</v>
      </c>
      <c r="AK27" s="51">
        <f>VLOOKUP(A27,'3. Sub Confort'!A:P,16,FALSE)</f>
        <v>0.43068849562218775</v>
      </c>
      <c r="AL27">
        <f>VLOOKUP(B27,semaforos!A:M,2,FALSE)</f>
        <v>30</v>
      </c>
      <c r="AM27">
        <f>VLOOKUP(B27,semaforos!A:M,4,FALSE)</f>
        <v>9.7219594806681284E-2</v>
      </c>
      <c r="AN27">
        <f>VLOOKUP(B27,'cestos y bancos'!A:M,2,FALSE)</f>
        <v>84</v>
      </c>
      <c r="AO27">
        <f>VLOOKUP(B27,'cestos y bancos'!A:M,4,FALSE)</f>
        <v>0.2722148654587076</v>
      </c>
      <c r="AP27">
        <f>VLOOKUP(B27,'cestos y bancos'!A:M,5,FALSE)</f>
        <v>0.1419710089947967</v>
      </c>
      <c r="AQ27">
        <f>VLOOKUP(B27,luminarias!A:M,2,FALSE)</f>
        <v>3762</v>
      </c>
      <c r="AR27">
        <f>VLOOKUP(B27,luminarias!A:M,4,FALSE)</f>
        <v>12.191337188757833</v>
      </c>
      <c r="AS27">
        <f>VLOOKUP(B27,luminarias!A:M,5,FALSE)</f>
        <v>0.71460324651314644</v>
      </c>
      <c r="AT27">
        <f>VLOOKUP(B27,puentes!A:M,2,FALSE)</f>
        <v>14</v>
      </c>
      <c r="AU27">
        <f>VLOOKUP(B27,puentes!A:M,4,FALSE)</f>
        <v>4.5369144243117936E-2</v>
      </c>
      <c r="AV27">
        <f t="shared" si="1"/>
        <v>0.24979074863943557</v>
      </c>
      <c r="AW27" s="54">
        <f>VLOOKUP(B27,entropia!A:CM,82,FALSE)</f>
        <v>0.34950032131382341</v>
      </c>
      <c r="AX27" s="54">
        <f>VLOOKUP(B27,'empleo 2016'!A:C,3,FALSE)</f>
        <v>23487</v>
      </c>
      <c r="AY27" s="54">
        <f>VLOOKUP(B27,'empleo 2016'!A:G,5,FALSE)</f>
        <v>76.113219426664344</v>
      </c>
      <c r="AZ27" s="54">
        <f>VLOOKUP(B27,'empleo 2016'!A:G,6,FALSE)</f>
        <v>0.19301999512398677</v>
      </c>
      <c r="BA27" s="59">
        <f t="shared" si="2"/>
        <v>0.27126015821890509</v>
      </c>
      <c r="BB27" s="60">
        <f t="shared" si="3"/>
        <v>0.38356579908471311</v>
      </c>
    </row>
    <row r="28" spans="1:54" x14ac:dyDescent="0.25">
      <c r="A28">
        <v>32</v>
      </c>
      <c r="B28" t="str">
        <f t="shared" si="0"/>
        <v>UPZ32</v>
      </c>
      <c r="C28" t="str">
        <f>VLOOKUP(A28,'1. Sub Calidad Ambiental'!$1:$1048576,2,FALSE)</f>
        <v>SAN BLAS</v>
      </c>
      <c r="D28" s="32">
        <f>VLOOKUP(A28,'1. Sub Calidad Ambiental'!$1:$1048576,3,FALSE)</f>
        <v>4000322.3168290001</v>
      </c>
      <c r="E28" s="32">
        <f>VLOOKUP(A28,'1. Sub Calidad Ambiental'!$1:$1048576,4,FALSE)</f>
        <v>90.984183024566448</v>
      </c>
      <c r="F28" s="32">
        <f>VLOOKUP(A28,'1. Sub Calidad Ambiental'!$1:$1048576,5,FALSE)</f>
        <v>0.73972381860754144</v>
      </c>
      <c r="G28" s="32">
        <f>VLOOKUP(A28,'1. Sub Calidad Ambiental'!$1:$1048576,6,FALSE)</f>
        <v>15044</v>
      </c>
      <c r="H28" s="32">
        <f>VLOOKUP(A28,'1. Sub Calidad Ambiental'!$1:$1048576,7,FALSE)</f>
        <v>37.606969660197706</v>
      </c>
      <c r="I28" s="32">
        <f>VLOOKUP(A28,'1. Sub Calidad Ambiental'!$1:$1048576,8,FALSE)</f>
        <v>0.21752534538860174</v>
      </c>
      <c r="J28" s="32">
        <f>VLOOKUP(A28,'1. Sub Calidad Ambiental'!$1:$1048576,9,FALSE)</f>
        <v>261788.10793299999</v>
      </c>
      <c r="K28" s="32">
        <f>VLOOKUP(A28,'1. Sub Calidad Ambiental'!$1:$1048576,10,FALSE)</f>
        <v>6.544175373861269E-2</v>
      </c>
      <c r="L28" s="33">
        <f>VLOOKUP(A28,'1. Sub Calidad Ambiental'!$1:$1048576,11,FALSE)</f>
        <v>0.18108109350655766</v>
      </c>
      <c r="M28" s="34">
        <f>VLOOKUP(A28,'2. Sub Densidad'!$1:$1048576,3,FALSE)</f>
        <v>4000322.3168290001</v>
      </c>
      <c r="N28" s="34">
        <f>VLOOKUP(A28,'2. Sub Densidad'!$1:$1048576,4,FALSE)</f>
        <v>1186350.4268189999</v>
      </c>
      <c r="O28" s="34">
        <f>VLOOKUP(A28,'2. Sub Densidad'!$1:$1048576,5,FALSE)</f>
        <v>0.29656370983611224</v>
      </c>
      <c r="P28" s="34">
        <f>VLOOKUP(A28,'2. Sub Densidad'!$1:$1048576,6,FALSE)</f>
        <v>2357663.1972271102</v>
      </c>
      <c r="Q28" s="34">
        <f>VLOOKUP(A28,'2. Sub Densidad'!$1:$1048576,7,FALSE)</f>
        <v>0.58936830847570232</v>
      </c>
      <c r="R28" s="34">
        <f>VLOOKUP(A28,'2. Sub Densidad'!$1:$1048576,8,FALSE)</f>
        <v>0.30048900054801181</v>
      </c>
      <c r="S28" s="34">
        <f>VLOOKUP(A28,'2. Sub Densidad'!$1:$1048576,9,FALSE)</f>
        <v>88857</v>
      </c>
      <c r="T28" s="46">
        <f>VLOOKUP(A28,'2. Sub Densidad'!$1:$1048576,10,FALSE)</f>
        <v>222.1246013757104</v>
      </c>
      <c r="U28" s="34">
        <f>VLOOKUP(A28,'2. Sub Densidad'!$1:$1048576,11,FALSE)</f>
        <v>0.35234159726397524</v>
      </c>
      <c r="V28" s="35">
        <f>VLOOKUP(A28,'2. Sub Densidad'!$1:$1048576,12,FALSE)</f>
        <v>0.31646476921603311</v>
      </c>
      <c r="W28" s="38">
        <f>VLOOKUP(A28,'4. Sub proximidad '!A:M,3,FALSE)</f>
        <v>7941.6105334399999</v>
      </c>
      <c r="X28" s="49">
        <f>VLOOKUP(A28,'4. Sub proximidad '!A:M,4,FALSE)</f>
        <v>0.61400882977687699</v>
      </c>
      <c r="Y28" s="37">
        <f>VLOOKUP(A28,'3. Sub Confort'!A:P,3,FALSE)</f>
        <v>4000322.3168290001</v>
      </c>
      <c r="Z28" s="37">
        <f>VLOOKUP(A28,'3. Sub Confort'!A:P,4,FALSE)</f>
        <v>244704.626399</v>
      </c>
      <c r="AA28" s="37">
        <f>VLOOKUP(A28,'3. Sub Confort'!A:P,5,FALSE)</f>
        <v>6.1171227470733898E-2</v>
      </c>
      <c r="AB28" s="37">
        <f>VLOOKUP(A28,'3. Sub Confort'!A:P,6,FALSE)</f>
        <v>2.22761948531133</v>
      </c>
      <c r="AC28" s="37">
        <f>VLOOKUP(A28,'3. Sub Confort'!A:P,7,FALSE)</f>
        <v>5.3648940854918802E-2</v>
      </c>
      <c r="AD28" s="37">
        <f>VLOOKUP(A28,'3. Sub Confort'!A:P,8,FALSE)</f>
        <v>5.9290655816780127E-2</v>
      </c>
      <c r="AE28" s="37">
        <f>VLOOKUP(A28,'3. Sub Confort'!A:P,9,FALSE)</f>
        <v>1104</v>
      </c>
      <c r="AF28" s="37">
        <f>VLOOKUP(A28,'3. Sub Confort'!A:P,10,FALSE)</f>
        <v>2.7597776193072496</v>
      </c>
      <c r="AG28" s="37">
        <f>VLOOKUP(A28,'3. Sub Confort'!A:P,11,FALSE)</f>
        <v>0.48451849053953111</v>
      </c>
      <c r="AH28" s="37">
        <f>VLOOKUP(A28,'3. Sub Confort'!A:P,12,FALSE)</f>
        <v>0.34948671497584499</v>
      </c>
      <c r="AI28" s="37">
        <f>VLOOKUP(A28,'3. Sub Confort'!A:P,13,FALSE)</f>
        <v>10.773131306339584</v>
      </c>
      <c r="AJ28" s="37">
        <f>VLOOKUP(A28,'3. Sub Confort'!A:P,14,FALSE)</f>
        <v>0.96316061157050492</v>
      </c>
      <c r="AK28" s="51">
        <f>VLOOKUP(A28,'3. Sub Confort'!A:P,16,FALSE)</f>
        <v>0.15581526077248592</v>
      </c>
      <c r="AL28">
        <f>VLOOKUP(B28,semaforos!A:M,2,FALSE)</f>
        <v>13</v>
      </c>
      <c r="AM28">
        <f>VLOOKUP(B28,semaforos!A:M,4,FALSE)</f>
        <v>3.2497381386762031E-2</v>
      </c>
      <c r="AN28">
        <v>0</v>
      </c>
      <c r="AO28">
        <v>0</v>
      </c>
      <c r="AP28">
        <v>0</v>
      </c>
      <c r="AQ28">
        <f>VLOOKUP(B28,luminarias!A:M,2,FALSE)</f>
        <v>3672</v>
      </c>
      <c r="AR28">
        <f>VLOOKUP(B28,luminarias!A:M,4,FALSE)</f>
        <v>9.1792603424761676</v>
      </c>
      <c r="AS28">
        <f>VLOOKUP(B28,luminarias!A:M,5,FALSE)</f>
        <v>0.53804838138442068</v>
      </c>
      <c r="AT28">
        <f>VLOOKUP(B28,puentes!A:M,2,FALSE)</f>
        <v>2</v>
      </c>
      <c r="AU28">
        <f>VLOOKUP(B28,puentes!A:M,4,FALSE)</f>
        <v>4.9995971364249284E-3</v>
      </c>
      <c r="AV28">
        <f t="shared" si="1"/>
        <v>0.14388633997690192</v>
      </c>
      <c r="AW28" s="54">
        <f>VLOOKUP(B28,entropia!A:CM,82,FALSE)</f>
        <v>0.2209839816802294</v>
      </c>
      <c r="AX28" s="54">
        <f>VLOOKUP(B28,'empleo 2016'!A:C,3,FALSE)</f>
        <v>1990</v>
      </c>
      <c r="AY28" s="54">
        <f>VLOOKUP(B28,'empleo 2016'!A:G,5,FALSE)</f>
        <v>4.9745992281771301</v>
      </c>
      <c r="AZ28" s="54">
        <f>VLOOKUP(B28,'empleo 2016'!A:G,6,FALSE)</f>
        <v>1.2465343264682913E-2</v>
      </c>
      <c r="BA28" s="59">
        <f t="shared" si="2"/>
        <v>0.11672466247245615</v>
      </c>
      <c r="BB28" s="60">
        <f t="shared" si="3"/>
        <v>0.27681892314888196</v>
      </c>
    </row>
    <row r="29" spans="1:54" x14ac:dyDescent="0.25">
      <c r="A29">
        <v>33</v>
      </c>
      <c r="B29" t="str">
        <f t="shared" si="0"/>
        <v>UPZ33</v>
      </c>
      <c r="C29" t="str">
        <f>VLOOKUP(A29,'1. Sub Calidad Ambiental'!$1:$1048576,2,FALSE)</f>
        <v>SOSIEGO</v>
      </c>
      <c r="D29" s="32">
        <f>VLOOKUP(A29,'1. Sub Calidad Ambiental'!$1:$1048576,3,FALSE)</f>
        <v>2349163.4485010002</v>
      </c>
      <c r="E29" s="32">
        <f>VLOOKUP(A29,'1. Sub Calidad Ambiental'!$1:$1048576,4,FALSE)</f>
        <v>92.438017000000002</v>
      </c>
      <c r="F29" s="32">
        <f>VLOOKUP(A29,'1. Sub Calidad Ambiental'!$1:$1048576,5,FALSE)</f>
        <v>0.78276847685678796</v>
      </c>
      <c r="G29" s="32">
        <f>VLOOKUP(A29,'1. Sub Calidad Ambiental'!$1:$1048576,6,FALSE)</f>
        <v>7042</v>
      </c>
      <c r="H29" s="32">
        <f>VLOOKUP(A29,'1. Sub Calidad Ambiental'!$1:$1048576,7,FALSE)</f>
        <v>29.976628507877969</v>
      </c>
      <c r="I29" s="32">
        <f>VLOOKUP(A29,'1. Sub Calidad Ambiental'!$1:$1048576,8,FALSE)</f>
        <v>0.17339010637337482</v>
      </c>
      <c r="J29" s="32">
        <f>VLOOKUP(A29,'1. Sub Calidad Ambiental'!$1:$1048576,9,FALSE)</f>
        <v>260665.46605300001</v>
      </c>
      <c r="K29" s="32">
        <f>VLOOKUP(A29,'1. Sub Calidad Ambiental'!$1:$1048576,10,FALSE)</f>
        <v>0.11096097473308232</v>
      </c>
      <c r="L29" s="33">
        <f>VLOOKUP(A29,'1. Sub Calidad Ambiental'!$1:$1048576,11,FALSE)</f>
        <v>0.16719420141655639</v>
      </c>
      <c r="M29" s="34">
        <f>VLOOKUP(A29,'2. Sub Densidad'!$1:$1048576,3,FALSE)</f>
        <v>2349163.4485010002</v>
      </c>
      <c r="N29" s="34">
        <f>VLOOKUP(A29,'2. Sub Densidad'!$1:$1048576,4,FALSE)</f>
        <v>799643.613136</v>
      </c>
      <c r="O29" s="34">
        <f>VLOOKUP(A29,'2. Sub Densidad'!$1:$1048576,5,FALSE)</f>
        <v>0.34039505154324284</v>
      </c>
      <c r="P29" s="34">
        <f>VLOOKUP(A29,'2. Sub Densidad'!$1:$1048576,6,FALSE)</f>
        <v>1737953.80217733</v>
      </c>
      <c r="Q29" s="34">
        <f>VLOOKUP(A29,'2. Sub Densidad'!$1:$1048576,7,FALSE)</f>
        <v>0.73981816943657852</v>
      </c>
      <c r="R29" s="34">
        <f>VLOOKUP(A29,'2. Sub Densidad'!$1:$1048576,8,FALSE)</f>
        <v>0.37732499922405416</v>
      </c>
      <c r="S29" s="34">
        <f>VLOOKUP(A29,'2. Sub Densidad'!$1:$1048576,9,FALSE)</f>
        <v>45981</v>
      </c>
      <c r="T29" s="46">
        <f>VLOOKUP(A29,'2. Sub Densidad'!$1:$1048576,10,FALSE)</f>
        <v>195.73350687599216</v>
      </c>
      <c r="U29" s="34">
        <f>VLOOKUP(A29,'2. Sub Densidad'!$1:$1048576,11,FALSE)</f>
        <v>0.31023501446128382</v>
      </c>
      <c r="V29" s="35">
        <f>VLOOKUP(A29,'2. Sub Densidad'!$1:$1048576,12,FALSE)</f>
        <v>0.34265168840952692</v>
      </c>
      <c r="W29" s="38">
        <f>VLOOKUP(A29,'4. Sub proximidad '!A:M,3,FALSE)</f>
        <v>9651.7606573199992</v>
      </c>
      <c r="X29" s="49">
        <f>VLOOKUP(A29,'4. Sub proximidad '!A:M,4,FALSE)</f>
        <v>0.78040884901968333</v>
      </c>
      <c r="Y29" s="37">
        <f>VLOOKUP(A29,'3. Sub Confort'!A:P,3,FALSE)</f>
        <v>2349163.4485010002</v>
      </c>
      <c r="Z29" s="37">
        <f>VLOOKUP(A29,'3. Sub Confort'!A:P,4,FALSE)</f>
        <v>192124.072781</v>
      </c>
      <c r="AA29" s="37">
        <f>VLOOKUP(A29,'3. Sub Confort'!A:P,5,FALSE)</f>
        <v>8.1784038017275573E-2</v>
      </c>
      <c r="AB29" s="37">
        <f>VLOOKUP(A29,'3. Sub Confort'!A:P,6,FALSE)</f>
        <v>2.6120124393508601</v>
      </c>
      <c r="AC29" s="37">
        <f>VLOOKUP(A29,'3. Sub Confort'!A:P,7,FALSE)</f>
        <v>0.106729707683017</v>
      </c>
      <c r="AD29" s="37">
        <f>VLOOKUP(A29,'3. Sub Confort'!A:P,8,FALSE)</f>
        <v>8.8020455433710926E-2</v>
      </c>
      <c r="AE29" s="37">
        <f>VLOOKUP(A29,'3. Sub Confort'!A:P,9,FALSE)</f>
        <v>397</v>
      </c>
      <c r="AF29" s="37">
        <f>VLOOKUP(A29,'3. Sub Confort'!A:P,10,FALSE)</f>
        <v>1.6899632941817031</v>
      </c>
      <c r="AG29" s="37">
        <f>VLOOKUP(A29,'3. Sub Confort'!A:P,11,FALSE)</f>
        <v>0.29002208594841727</v>
      </c>
      <c r="AH29" s="37">
        <f>VLOOKUP(A29,'3. Sub Confort'!A:P,12,FALSE)</f>
        <v>0.35096557514693499</v>
      </c>
      <c r="AI29" s="37">
        <f>VLOOKUP(A29,'3. Sub Confort'!A:P,13,FALSE)</f>
        <v>3.3084987722697283</v>
      </c>
      <c r="AJ29" s="37">
        <f>VLOOKUP(A29,'3. Sub Confort'!A:P,14,FALSE)</f>
        <v>0.28194062009026721</v>
      </c>
      <c r="AK29" s="51">
        <f>VLOOKUP(A29,'3. Sub Confort'!A:P,16,FALSE)</f>
        <v>0.32457304818935923</v>
      </c>
      <c r="AL29">
        <f>VLOOKUP(B29,semaforos!A:M,2,FALSE)</f>
        <v>19</v>
      </c>
      <c r="AM29">
        <f>VLOOKUP(B29,semaforos!A:M,4,FALSE)</f>
        <v>8.0879855389083211E-2</v>
      </c>
      <c r="AN29">
        <v>0</v>
      </c>
      <c r="AO29">
        <v>0</v>
      </c>
      <c r="AP29">
        <v>0</v>
      </c>
      <c r="AQ29">
        <f>VLOOKUP(B29,luminarias!A:M,2,FALSE)</f>
        <v>2065</v>
      </c>
      <c r="AR29">
        <f>VLOOKUP(B29,luminarias!A:M,4,FALSE)</f>
        <v>8.7903632304450952</v>
      </c>
      <c r="AS29">
        <f>VLOOKUP(B29,luminarias!A:M,5,FALSE)</f>
        <v>0.51525292141853096</v>
      </c>
      <c r="AT29">
        <f>VLOOKUP(B29,puentes!A:M,2,FALSE)</f>
        <v>7</v>
      </c>
      <c r="AU29">
        <f>VLOOKUP(B29,puentes!A:M,4,FALSE)</f>
        <v>2.9797841459135915E-2</v>
      </c>
      <c r="AV29">
        <f t="shared" si="1"/>
        <v>0.1564826545666875</v>
      </c>
      <c r="AW29" s="54">
        <f>VLOOKUP(B29,entropia!A:CM,82,FALSE)</f>
        <v>0.43394600239785425</v>
      </c>
      <c r="AX29" s="54">
        <f>VLOOKUP(B29,'empleo 2016'!A:C,3,FALSE)</f>
        <v>4192</v>
      </c>
      <c r="AY29" s="54">
        <f>VLOOKUP(B29,'empleo 2016'!A:G,5,FALSE)</f>
        <v>17.844648042101536</v>
      </c>
      <c r="AZ29" s="54">
        <f>VLOOKUP(B29,'empleo 2016'!A:G,6,FALSE)</f>
        <v>4.5130401660906663E-2</v>
      </c>
      <c r="BA29" s="59">
        <f t="shared" si="2"/>
        <v>0.23953820202938045</v>
      </c>
      <c r="BB29" s="60">
        <f t="shared" si="3"/>
        <v>0.37087319781290129</v>
      </c>
    </row>
    <row r="30" spans="1:54" x14ac:dyDescent="0.25">
      <c r="A30">
        <v>34</v>
      </c>
      <c r="B30" t="str">
        <f t="shared" si="0"/>
        <v>UPZ34</v>
      </c>
      <c r="C30" t="str">
        <f>VLOOKUP(A30,'1. Sub Calidad Ambiental'!$1:$1048576,2,FALSE)</f>
        <v>20 DE JULIO</v>
      </c>
      <c r="D30" s="32">
        <f>VLOOKUP(A30,'1. Sub Calidad Ambiental'!$1:$1048576,3,FALSE)</f>
        <v>2625356.6869239998</v>
      </c>
      <c r="E30" s="32">
        <f>VLOOKUP(A30,'1. Sub Calidad Ambiental'!$1:$1048576,4,FALSE)</f>
        <v>89.580653898942913</v>
      </c>
      <c r="F30" s="32">
        <f>VLOOKUP(A30,'1. Sub Calidad Ambiental'!$1:$1048576,5,FALSE)</f>
        <v>0.69816857050067793</v>
      </c>
      <c r="G30" s="32">
        <f>VLOOKUP(A30,'1. Sub Calidad Ambiental'!$1:$1048576,6,FALSE)</f>
        <v>6486</v>
      </c>
      <c r="H30" s="32">
        <f>VLOOKUP(A30,'1. Sub Calidad Ambiental'!$1:$1048576,7,FALSE)</f>
        <v>24.705214465922051</v>
      </c>
      <c r="I30" s="32">
        <f>VLOOKUP(A30,'1. Sub Calidad Ambiental'!$1:$1048576,8,FALSE)</f>
        <v>0.14289931781679541</v>
      </c>
      <c r="J30" s="32">
        <f>VLOOKUP(A30,'1. Sub Calidad Ambiental'!$1:$1048576,9,FALSE)</f>
        <v>160772.25874600001</v>
      </c>
      <c r="K30" s="32">
        <f>VLOOKUP(A30,'1. Sub Calidad Ambiental'!$1:$1048576,10,FALSE)</f>
        <v>6.12382536615887E-2</v>
      </c>
      <c r="L30" s="33">
        <f>VLOOKUP(A30,'1. Sub Calidad Ambiental'!$1:$1048576,11,FALSE)</f>
        <v>0.16865633365923541</v>
      </c>
      <c r="M30" s="34">
        <f>VLOOKUP(A30,'2. Sub Densidad'!$1:$1048576,3,FALSE)</f>
        <v>2625356.6869239998</v>
      </c>
      <c r="N30" s="34">
        <f>VLOOKUP(A30,'2. Sub Densidad'!$1:$1048576,4,FALSE)</f>
        <v>1244787.70422</v>
      </c>
      <c r="O30" s="34">
        <f>VLOOKUP(A30,'2. Sub Densidad'!$1:$1048576,5,FALSE)</f>
        <v>0.4741404131559952</v>
      </c>
      <c r="P30" s="34">
        <f>VLOOKUP(A30,'2. Sub Densidad'!$1:$1048576,6,FALSE)</f>
        <v>2626542.93662429</v>
      </c>
      <c r="Q30" s="34">
        <f>VLOOKUP(A30,'2. Sub Densidad'!$1:$1048576,7,FALSE)</f>
        <v>1.0004518432509375</v>
      </c>
      <c r="R30" s="34">
        <f>VLOOKUP(A30,'2. Sub Densidad'!$1:$1048576,8,FALSE)</f>
        <v>0.51043279000718966</v>
      </c>
      <c r="S30" s="34">
        <f>VLOOKUP(A30,'2. Sub Densidad'!$1:$1048576,9,FALSE)</f>
        <v>88580</v>
      </c>
      <c r="T30" s="46">
        <f>VLOOKUP(A30,'2. Sub Densidad'!$1:$1048576,10,FALSE)</f>
        <v>337.40177264745228</v>
      </c>
      <c r="U30" s="34">
        <f>VLOOKUP(A30,'2. Sub Densidad'!$1:$1048576,11,FALSE)</f>
        <v>0.53626453981057798</v>
      </c>
      <c r="V30" s="35">
        <f>VLOOKUP(A30,'2. Sub Densidad'!$1:$1048576,12,FALSE)</f>
        <v>0.50694591432458758</v>
      </c>
      <c r="W30" s="38">
        <f>VLOOKUP(A30,'4. Sub proximidad '!A:M,3,FALSE)</f>
        <v>9765.7676917699991</v>
      </c>
      <c r="X30" s="49">
        <f>VLOOKUP(A30,'4. Sub proximidad '!A:M,4,FALSE)</f>
        <v>0.79150189428009254</v>
      </c>
      <c r="Y30" s="37">
        <f>VLOOKUP(A30,'3. Sub Confort'!A:P,3,FALSE)</f>
        <v>2625356.6869239998</v>
      </c>
      <c r="Z30" s="37">
        <f>VLOOKUP(A30,'3. Sub Confort'!A:P,4,FALSE)</f>
        <v>277853.97754300002</v>
      </c>
      <c r="AA30" s="37">
        <f>VLOOKUP(A30,'3. Sub Confort'!A:P,5,FALSE)</f>
        <v>0.10583475339823166</v>
      </c>
      <c r="AB30" s="37">
        <f>VLOOKUP(A30,'3. Sub Confort'!A:P,6,FALSE)</f>
        <v>2.4521107144693599</v>
      </c>
      <c r="AC30" s="37">
        <f>VLOOKUP(A30,'3. Sub Confort'!A:P,7,FALSE)</f>
        <v>8.4648901870502197E-2</v>
      </c>
      <c r="AD30" s="37">
        <f>VLOOKUP(A30,'3. Sub Confort'!A:P,8,FALSE)</f>
        <v>0.10053829051629928</v>
      </c>
      <c r="AE30" s="37">
        <f>VLOOKUP(A30,'3. Sub Confort'!A:P,9,FALSE)</f>
        <v>820</v>
      </c>
      <c r="AF30" s="37">
        <f>VLOOKUP(A30,'3. Sub Confort'!A:P,10,FALSE)</f>
        <v>3.1233851159506756</v>
      </c>
      <c r="AG30" s="37">
        <f>VLOOKUP(A30,'3. Sub Confort'!A:P,11,FALSE)</f>
        <v>0.55062374742251641</v>
      </c>
      <c r="AH30" s="37">
        <f>VLOOKUP(A30,'3. Sub Confort'!A:P,12,FALSE)</f>
        <v>0.38922764227642298</v>
      </c>
      <c r="AI30" s="37">
        <f>VLOOKUP(A30,'3. Sub Confort'!A:P,13,FALSE)</f>
        <v>6.8186971538971637</v>
      </c>
      <c r="AJ30" s="37">
        <f>VLOOKUP(A30,'3. Sub Confort'!A:P,14,FALSE)</f>
        <v>0.60228020823640327</v>
      </c>
      <c r="AK30" s="51">
        <f>VLOOKUP(A30,'3. Sub Confort'!A:P,16,FALSE)</f>
        <v>0.29715148013324788</v>
      </c>
      <c r="AL30">
        <f>VLOOKUP(B30,semaforos!A:M,2,FALSE)</f>
        <v>27</v>
      </c>
      <c r="AM30">
        <f>VLOOKUP(B30,semaforos!A:M,4,FALSE)</f>
        <v>0.10284316845219116</v>
      </c>
      <c r="AN30">
        <f>VLOOKUP(B30,'cestos y bancos'!A:M,2,FALSE)</f>
        <v>68</v>
      </c>
      <c r="AO30">
        <f>VLOOKUP(B30,'cestos y bancos'!A:M,4,FALSE)</f>
        <v>0.25901242424996285</v>
      </c>
      <c r="AP30">
        <f>VLOOKUP(B30,'cestos y bancos'!A:M,5,FALSE)</f>
        <v>0.13508540450570497</v>
      </c>
      <c r="AQ30">
        <f>VLOOKUP(B30,luminarias!A:M,2,FALSE)</f>
        <v>3538</v>
      </c>
      <c r="AR30">
        <f>VLOOKUP(B30,luminarias!A:M,4,FALSE)</f>
        <v>13.47626407347601</v>
      </c>
      <c r="AS30">
        <f>VLOOKUP(B30,luminarias!A:M,5,FALSE)</f>
        <v>0.78992008084682042</v>
      </c>
      <c r="AT30">
        <f>VLOOKUP(B30,puentes!A:M,2,FALSE)</f>
        <v>4</v>
      </c>
      <c r="AU30">
        <f>VLOOKUP(B30,puentes!A:M,4,FALSE)</f>
        <v>1.5236024955880169E-2</v>
      </c>
      <c r="AV30">
        <f t="shared" si="1"/>
        <v>0.26077116969014918</v>
      </c>
      <c r="AW30" s="54">
        <f>VLOOKUP(B30,entropia!A:CM,82,FALSE)</f>
        <v>0.23170669375372838</v>
      </c>
      <c r="AX30" s="54">
        <f>VLOOKUP(B30,'empleo 2016'!A:C,3,FALSE)</f>
        <v>4947</v>
      </c>
      <c r="AY30" s="54">
        <f>VLOOKUP(B30,'empleo 2016'!A:G,5,FALSE)</f>
        <v>18.843155564898208</v>
      </c>
      <c r="AZ30" s="54">
        <f>VLOOKUP(B30,'empleo 2016'!A:G,6,FALSE)</f>
        <v>4.7664681601316344E-2</v>
      </c>
      <c r="BA30" s="59">
        <f t="shared" si="2"/>
        <v>0.13968568767752237</v>
      </c>
      <c r="BB30" s="60">
        <f t="shared" si="3"/>
        <v>0.38078826201493715</v>
      </c>
    </row>
    <row r="31" spans="1:54" x14ac:dyDescent="0.25">
      <c r="A31">
        <v>35</v>
      </c>
      <c r="B31" t="str">
        <f t="shared" si="0"/>
        <v>UPZ35</v>
      </c>
      <c r="C31" t="str">
        <f>VLOOKUP(A31,'1. Sub Calidad Ambiental'!$1:$1048576,2,FALSE)</f>
        <v>CIUDAD JARDIN</v>
      </c>
      <c r="D31" s="32">
        <f>VLOOKUP(A31,'1. Sub Calidad Ambiental'!$1:$1048576,3,FALSE)</f>
        <v>1332391.8501929999</v>
      </c>
      <c r="E31" s="32">
        <f>VLOOKUP(A31,'1. Sub Calidad Ambiental'!$1:$1048576,4,FALSE)</f>
        <v>92.034252679951635</v>
      </c>
      <c r="F31" s="32">
        <f>VLOOKUP(A31,'1. Sub Calidad Ambiental'!$1:$1048576,5,FALSE)</f>
        <v>0.77081395009279596</v>
      </c>
      <c r="G31" s="32">
        <f>VLOOKUP(A31,'1. Sub Calidad Ambiental'!$1:$1048576,6,FALSE)</f>
        <v>4094</v>
      </c>
      <c r="H31" s="32">
        <f>VLOOKUP(A31,'1. Sub Calidad Ambiental'!$1:$1048576,7,FALSE)</f>
        <v>30.726696500034695</v>
      </c>
      <c r="I31" s="32">
        <f>VLOOKUP(A31,'1. Sub Calidad Ambiental'!$1:$1048576,8,FALSE)</f>
        <v>0.17772863193214938</v>
      </c>
      <c r="J31" s="32">
        <f>VLOOKUP(A31,'1. Sub Calidad Ambiental'!$1:$1048576,9,FALSE)</f>
        <v>87745.728078</v>
      </c>
      <c r="K31" s="32">
        <f>VLOOKUP(A31,'1. Sub Calidad Ambiental'!$1:$1048576,10,FALSE)</f>
        <v>6.5855797650886144E-2</v>
      </c>
      <c r="L31" s="33">
        <f>VLOOKUP(A31,'1. Sub Calidad Ambiental'!$1:$1048576,11,FALSE)</f>
        <v>0.15759015983007987</v>
      </c>
      <c r="M31" s="34">
        <f>VLOOKUP(A31,'2. Sub Densidad'!$1:$1048576,3,FALSE)</f>
        <v>1332391.8501929999</v>
      </c>
      <c r="N31" s="34">
        <f>VLOOKUP(A31,'2. Sub Densidad'!$1:$1048576,4,FALSE)</f>
        <v>555766.02728499996</v>
      </c>
      <c r="O31" s="34">
        <f>VLOOKUP(A31,'2. Sub Densidad'!$1:$1048576,5,FALSE)</f>
        <v>0.41711905338095245</v>
      </c>
      <c r="P31" s="34">
        <f>VLOOKUP(A31,'2. Sub Densidad'!$1:$1048576,6,FALSE)</f>
        <v>1235626.9682810199</v>
      </c>
      <c r="Q31" s="34">
        <f>VLOOKUP(A31,'2. Sub Densidad'!$1:$1048576,7,FALSE)</f>
        <v>0.92737505719660218</v>
      </c>
      <c r="R31" s="34">
        <f>VLOOKUP(A31,'2. Sub Densidad'!$1:$1048576,8,FALSE)</f>
        <v>0.4731118659421254</v>
      </c>
      <c r="S31" s="34">
        <f>VLOOKUP(A31,'2. Sub Densidad'!$1:$1048576,9,FALSE)</f>
        <v>31675</v>
      </c>
      <c r="T31" s="46">
        <f>VLOOKUP(A31,'2. Sub Densidad'!$1:$1048576,10,FALSE)</f>
        <v>237.73036434748389</v>
      </c>
      <c r="U31" s="34">
        <f>VLOOKUP(A31,'2. Sub Densidad'!$1:$1048576,11,FALSE)</f>
        <v>0.37724035054520699</v>
      </c>
      <c r="V31" s="35">
        <f>VLOOKUP(A31,'2. Sub Densidad'!$1:$1048576,12,FALSE)</f>
        <v>0.42249042328942826</v>
      </c>
      <c r="W31" s="38">
        <f>VLOOKUP(A31,'4. Sub proximidad '!A:M,3,FALSE)</f>
        <v>9794.04656755</v>
      </c>
      <c r="X31" s="49">
        <f>VLOOKUP(A31,'4. Sub proximidad '!A:M,4,FALSE)</f>
        <v>0.7942534687812135</v>
      </c>
      <c r="Y31" s="37">
        <f>VLOOKUP(A31,'3. Sub Confort'!A:P,3,FALSE)</f>
        <v>1332391.8501929999</v>
      </c>
      <c r="Z31" s="37">
        <f>VLOOKUP(A31,'3. Sub Confort'!A:P,4,FALSE)</f>
        <v>144452.53281100001</v>
      </c>
      <c r="AA31" s="37">
        <f>VLOOKUP(A31,'3. Sub Confort'!A:P,5,FALSE)</f>
        <v>0.10841595345248903</v>
      </c>
      <c r="AB31" s="37">
        <f>VLOOKUP(A31,'3. Sub Confort'!A:P,6,FALSE)</f>
        <v>3.0482677038672099</v>
      </c>
      <c r="AC31" s="37">
        <f>VLOOKUP(A31,'3. Sub Confort'!A:P,7,FALSE)</f>
        <v>0.16697213338299799</v>
      </c>
      <c r="AD31" s="37">
        <f>VLOOKUP(A31,'3. Sub Confort'!A:P,8,FALSE)</f>
        <v>0.12305499843511628</v>
      </c>
      <c r="AE31" s="37">
        <f>VLOOKUP(A31,'3. Sub Confort'!A:P,9,FALSE)</f>
        <v>309</v>
      </c>
      <c r="AF31" s="37">
        <f>VLOOKUP(A31,'3. Sub Confort'!A:P,10,FALSE)</f>
        <v>2.319137571692897</v>
      </c>
      <c r="AG31" s="37">
        <f>VLOOKUP(A31,'3. Sub Confort'!A:P,11,FALSE)</f>
        <v>0.40440841632661451</v>
      </c>
      <c r="AH31" s="37">
        <f>VLOOKUP(A31,'3. Sub Confort'!A:P,12,FALSE)</f>
        <v>0.40560949298813398</v>
      </c>
      <c r="AI31" s="37">
        <f>VLOOKUP(A31,'3. Sub Confort'!A:P,13,FALSE)</f>
        <v>1.0907253758192372</v>
      </c>
      <c r="AJ31" s="37">
        <f>VLOOKUP(A31,'3. Sub Confort'!A:P,14,FALSE)</f>
        <v>7.9547325130389299E-2</v>
      </c>
      <c r="AK31" s="51">
        <f>VLOOKUP(A31,'3. Sub Confort'!A:P,16,FALSE)</f>
        <v>0.42459340166601334</v>
      </c>
      <c r="AL31">
        <f>VLOOKUP(B31,semaforos!A:M,2,FALSE)</f>
        <v>25</v>
      </c>
      <c r="AM31">
        <f>VLOOKUP(B31,semaforos!A:M,4,FALSE)</f>
        <v>0.18763248961958889</v>
      </c>
      <c r="AN31">
        <f>VLOOKUP(B31,'cestos y bancos'!A:M,2,FALSE)</f>
        <v>17</v>
      </c>
      <c r="AO31">
        <f>VLOOKUP(B31,'cestos y bancos'!A:M,4,FALSE)</f>
        <v>0.12759009294132045</v>
      </c>
      <c r="AP31">
        <f>VLOOKUP(B31,'cestos y bancos'!A:M,5,FALSE)</f>
        <v>6.6543368974707556E-2</v>
      </c>
      <c r="AQ31">
        <f>VLOOKUP(B31,luminarias!A:M,2,FALSE)</f>
        <v>1606</v>
      </c>
      <c r="AR31">
        <f>VLOOKUP(B31,luminarias!A:M,4,FALSE)</f>
        <v>12.05351113316239</v>
      </c>
      <c r="AS31">
        <f>VLOOKUP(B31,luminarias!A:M,5,FALSE)</f>
        <v>0.70652448162807469</v>
      </c>
      <c r="AT31">
        <f>VLOOKUP(B31,puentes!A:M,2,FALSE)</f>
        <v>5</v>
      </c>
      <c r="AU31">
        <f>VLOOKUP(B31,puentes!A:M,4,FALSE)</f>
        <v>3.7526497923917781E-2</v>
      </c>
      <c r="AV31">
        <f t="shared" si="1"/>
        <v>0.24955670953657225</v>
      </c>
      <c r="AW31" s="54">
        <f>VLOOKUP(B31,entropia!A:CM,82,FALSE)</f>
        <v>0.36686965145475769</v>
      </c>
      <c r="AX31" s="54">
        <f>VLOOKUP(B31,'empleo 2016'!A:C,3,FALSE)</f>
        <v>4091</v>
      </c>
      <c r="AY31" s="54">
        <f>VLOOKUP(B31,'empleo 2016'!A:G,5,FALSE)</f>
        <v>30.704948470935008</v>
      </c>
      <c r="AZ31" s="54">
        <f>VLOOKUP(B31,'empleo 2016'!A:G,6,FALSE)</f>
        <v>7.7770717993376953E-2</v>
      </c>
      <c r="BA31" s="59">
        <f t="shared" si="2"/>
        <v>0.22232018472406734</v>
      </c>
      <c r="BB31" s="60">
        <f t="shared" si="3"/>
        <v>0.40424952765816047</v>
      </c>
    </row>
    <row r="32" spans="1:54" x14ac:dyDescent="0.25">
      <c r="A32">
        <v>36</v>
      </c>
      <c r="B32" t="str">
        <f t="shared" si="0"/>
        <v>UPZ36</v>
      </c>
      <c r="C32" t="str">
        <f>VLOOKUP(A32,'1. Sub Calidad Ambiental'!$1:$1048576,2,FALSE)</f>
        <v>SAN JOSE</v>
      </c>
      <c r="D32" s="32">
        <f>VLOOKUP(A32,'1. Sub Calidad Ambiental'!$1:$1048576,3,FALSE)</f>
        <v>2079471.0711970001</v>
      </c>
      <c r="E32" s="32">
        <f>VLOOKUP(A32,'1. Sub Calidad Ambiental'!$1:$1048576,4,FALSE)</f>
        <v>89.244574198759324</v>
      </c>
      <c r="F32" s="32">
        <f>VLOOKUP(A32,'1. Sub Calidad Ambiental'!$1:$1048576,5,FALSE)</f>
        <v>0.68821802863457682</v>
      </c>
      <c r="G32" s="32">
        <f>VLOOKUP(A32,'1. Sub Calidad Ambiental'!$1:$1048576,6,FALSE)</f>
        <v>9246</v>
      </c>
      <c r="H32" s="32">
        <f>VLOOKUP(A32,'1. Sub Calidad Ambiental'!$1:$1048576,7,FALSE)</f>
        <v>44.463229751389385</v>
      </c>
      <c r="I32" s="32">
        <f>VLOOKUP(A32,'1. Sub Calidad Ambiental'!$1:$1048576,8,FALSE)</f>
        <v>0.25718316301885413</v>
      </c>
      <c r="J32" s="32">
        <f>VLOOKUP(A32,'1. Sub Calidad Ambiental'!$1:$1048576,9,FALSE)</f>
        <v>270676.541944</v>
      </c>
      <c r="K32" s="32">
        <f>VLOOKUP(A32,'1. Sub Calidad Ambiental'!$1:$1048576,10,FALSE)</f>
        <v>0.13016605313397855</v>
      </c>
      <c r="L32" s="33">
        <f>VLOOKUP(A32,'1. Sub Calidad Ambiental'!$1:$1048576,11,FALSE)</f>
        <v>0.23304372917275196</v>
      </c>
      <c r="M32" s="34">
        <f>VLOOKUP(A32,'2. Sub Densidad'!$1:$1048576,3,FALSE)</f>
        <v>2079471.0711970001</v>
      </c>
      <c r="N32" s="34">
        <f>VLOOKUP(A32,'2. Sub Densidad'!$1:$1048576,4,FALSE)</f>
        <v>779693.53885799996</v>
      </c>
      <c r="O32" s="34">
        <f>VLOOKUP(A32,'2. Sub Densidad'!$1:$1048576,5,FALSE)</f>
        <v>0.37494800945183965</v>
      </c>
      <c r="P32" s="34">
        <f>VLOOKUP(A32,'2. Sub Densidad'!$1:$1048576,6,FALSE)</f>
        <v>1779057.9763984401</v>
      </c>
      <c r="Q32" s="34">
        <f>VLOOKUP(A32,'2. Sub Densidad'!$1:$1048576,7,FALSE)</f>
        <v>0.85553389082463449</v>
      </c>
      <c r="R32" s="34">
        <f>VLOOKUP(A32,'2. Sub Densidad'!$1:$1048576,8,FALSE)</f>
        <v>0.43642198315335173</v>
      </c>
      <c r="S32" s="34">
        <f>VLOOKUP(A32,'2. Sub Densidad'!$1:$1048576,9,FALSE)</f>
        <v>44958</v>
      </c>
      <c r="T32" s="46">
        <f>VLOOKUP(A32,'2. Sub Densidad'!$1:$1048576,10,FALSE)</f>
        <v>216.19920864838457</v>
      </c>
      <c r="U32" s="34">
        <f>VLOOKUP(A32,'2. Sub Densidad'!$1:$1048576,11,FALSE)</f>
        <v>0.34288772487856606</v>
      </c>
      <c r="V32" s="35">
        <f>VLOOKUP(A32,'2. Sub Densidad'!$1:$1048576,12,FALSE)</f>
        <v>0.38475257249458578</v>
      </c>
      <c r="W32" s="38">
        <f>VLOOKUP(A32,'4. Sub proximidad '!A:M,3,FALSE)</f>
        <v>9540.0726405799996</v>
      </c>
      <c r="X32" s="49">
        <f>VLOOKUP(A32,'4. Sub proximidad '!A:M,4,FALSE)</f>
        <v>0.7695414474534622</v>
      </c>
      <c r="Y32" s="37">
        <f>VLOOKUP(A32,'3. Sub Confort'!A:P,3,FALSE)</f>
        <v>2079471.0711970001</v>
      </c>
      <c r="Z32" s="37">
        <f>VLOOKUP(A32,'3. Sub Confort'!A:P,4,FALSE)</f>
        <v>202210.61588600001</v>
      </c>
      <c r="AA32" s="37">
        <f>VLOOKUP(A32,'3. Sub Confort'!A:P,5,FALSE)</f>
        <v>9.7241370022811663E-2</v>
      </c>
      <c r="AB32" s="37">
        <f>VLOOKUP(A32,'3. Sub Confort'!A:P,6,FALSE)</f>
        <v>2.8625994802516499</v>
      </c>
      <c r="AC32" s="37">
        <f>VLOOKUP(A32,'3. Sub Confort'!A:P,7,FALSE)</f>
        <v>0.14133323552715699</v>
      </c>
      <c r="AD32" s="37">
        <f>VLOOKUP(A32,'3. Sub Confort'!A:P,8,FALSE)</f>
        <v>0.108264336398898</v>
      </c>
      <c r="AE32" s="37">
        <f>VLOOKUP(A32,'3. Sub Confort'!A:P,9,FALSE)</f>
        <v>488</v>
      </c>
      <c r="AF32" s="37">
        <f>VLOOKUP(A32,'3. Sub Confort'!A:P,10,FALSE)</f>
        <v>2.3467506076874343</v>
      </c>
      <c r="AG32" s="37">
        <f>VLOOKUP(A32,'3. Sub Confort'!A:P,11,FALSE)</f>
        <v>0.4094285736517207</v>
      </c>
      <c r="AH32" s="37">
        <f>VLOOKUP(A32,'3. Sub Confort'!A:P,12,FALSE)</f>
        <v>0.37056010928961702</v>
      </c>
      <c r="AI32" s="37">
        <f>VLOOKUP(A32,'3. Sub Confort'!A:P,13,FALSE)</f>
        <v>2.1500830712644148</v>
      </c>
      <c r="AJ32" s="37">
        <f>VLOOKUP(A32,'3. Sub Confort'!A:P,14,FALSE)</f>
        <v>0.1762239715656865</v>
      </c>
      <c r="AK32" s="51">
        <f>VLOOKUP(A32,'3. Sub Confort'!A:P,16,FALSE)</f>
        <v>0.41158467270313492</v>
      </c>
      <c r="AL32">
        <f>VLOOKUP(B32,semaforos!A:M,2,FALSE)</f>
        <v>15</v>
      </c>
      <c r="AM32">
        <f>VLOOKUP(B32,semaforos!A:M,4,FALSE)</f>
        <v>7.2133727695206429E-2</v>
      </c>
      <c r="AN32">
        <f>VLOOKUP(B32,'cestos y bancos'!A:M,2,FALSE)</f>
        <v>229</v>
      </c>
      <c r="AO32">
        <f>VLOOKUP(B32,'cestos y bancos'!A:M,4,FALSE)</f>
        <v>1.1012415761468179</v>
      </c>
      <c r="AP32">
        <f>VLOOKUP(B32,'cestos y bancos'!A:M,5,FALSE)</f>
        <v>0.57434180697343273</v>
      </c>
      <c r="AQ32">
        <f>VLOOKUP(B32,luminarias!A:M,2,FALSE)</f>
        <v>2310</v>
      </c>
      <c r="AR32">
        <f>VLOOKUP(B32,luminarias!A:M,4,FALSE)</f>
        <v>11.108594065061789</v>
      </c>
      <c r="AS32">
        <f>VLOOKUP(B32,luminarias!A:M,5,FALSE)</f>
        <v>0.65113754629065801</v>
      </c>
      <c r="AT32">
        <f>VLOOKUP(B32,puentes!A:M,2,FALSE)</f>
        <v>8</v>
      </c>
      <c r="AU32">
        <f>VLOOKUP(B32,puentes!A:M,4,FALSE)</f>
        <v>3.8471321437443425E-2</v>
      </c>
      <c r="AV32">
        <f t="shared" si="1"/>
        <v>0.33402110059918516</v>
      </c>
      <c r="AW32" s="54">
        <f>VLOOKUP(B32,entropia!A:CM,82,FALSE)</f>
        <v>0.3029618415622557</v>
      </c>
      <c r="AX32" s="54">
        <f>VLOOKUP(B32,'empleo 2016'!A:C,3,FALSE)</f>
        <v>6578</v>
      </c>
      <c r="AY32" s="54">
        <f>VLOOKUP(B32,'empleo 2016'!A:G,5,FALSE)</f>
        <v>31.633044098846369</v>
      </c>
      <c r="AZ32" s="54">
        <f>VLOOKUP(B32,'empleo 2016'!A:G,6,FALSE)</f>
        <v>8.0126287760152404E-2</v>
      </c>
      <c r="BA32" s="59">
        <f t="shared" si="2"/>
        <v>0.19154406466120405</v>
      </c>
      <c r="BB32" s="60">
        <f t="shared" si="3"/>
        <v>0.3980932972970278</v>
      </c>
    </row>
    <row r="33" spans="1:54" x14ac:dyDescent="0.25">
      <c r="A33">
        <v>37</v>
      </c>
      <c r="B33" t="str">
        <f t="shared" si="0"/>
        <v>UPZ37</v>
      </c>
      <c r="C33" t="str">
        <f>VLOOKUP(A33,'1. Sub Calidad Ambiental'!$1:$1048576,2,FALSE)</f>
        <v>SANTA ISABEL</v>
      </c>
      <c r="D33" s="32">
        <f>VLOOKUP(A33,'1. Sub Calidad Ambiental'!$1:$1048576,3,FALSE)</f>
        <v>2004626.7325170001</v>
      </c>
      <c r="E33" s="32">
        <f>VLOOKUP(A33,'1. Sub Calidad Ambiental'!$1:$1048576,4,FALSE)</f>
        <v>92.438017000000002</v>
      </c>
      <c r="F33" s="32">
        <f>VLOOKUP(A33,'1. Sub Calidad Ambiental'!$1:$1048576,5,FALSE)</f>
        <v>0.78276847685678796</v>
      </c>
      <c r="G33" s="32">
        <f>VLOOKUP(A33,'1. Sub Calidad Ambiental'!$1:$1048576,6,FALSE)</f>
        <v>2749</v>
      </c>
      <c r="H33" s="32">
        <f>VLOOKUP(A33,'1. Sub Calidad Ambiental'!$1:$1048576,7,FALSE)</f>
        <v>13.713276169615717</v>
      </c>
      <c r="I33" s="32">
        <f>VLOOKUP(A33,'1. Sub Calidad Ambiental'!$1:$1048576,8,FALSE)</f>
        <v>7.9320008023992916E-2</v>
      </c>
      <c r="J33" s="32">
        <f>VLOOKUP(A33,'1. Sub Calidad Ambiental'!$1:$1048576,9,FALSE)</f>
        <v>59279.406582000003</v>
      </c>
      <c r="K33" s="32">
        <f>VLOOKUP(A33,'1. Sub Calidad Ambiental'!$1:$1048576,10,FALSE)</f>
        <v>2.9571294057108104E-2</v>
      </c>
      <c r="L33" s="33">
        <f>VLOOKUP(A33,'1. Sub Calidad Ambiental'!$1:$1048576,11,FALSE)</f>
        <v>0.10870760840810438</v>
      </c>
      <c r="M33" s="34">
        <f>VLOOKUP(A33,'2. Sub Densidad'!$1:$1048576,3,FALSE)</f>
        <v>2004626.7325170001</v>
      </c>
      <c r="N33" s="34">
        <f>VLOOKUP(A33,'2. Sub Densidad'!$1:$1048576,4,FALSE)</f>
        <v>966030.04082600004</v>
      </c>
      <c r="O33" s="34">
        <f>VLOOKUP(A33,'2. Sub Densidad'!$1:$1048576,5,FALSE)</f>
        <v>0.48190020873015954</v>
      </c>
      <c r="P33" s="34">
        <f>VLOOKUP(A33,'2. Sub Densidad'!$1:$1048576,6,FALSE)</f>
        <v>2094737.85894406</v>
      </c>
      <c r="Q33" s="34">
        <f>VLOOKUP(A33,'2. Sub Densidad'!$1:$1048576,7,FALSE)</f>
        <v>1.0449515737595283</v>
      </c>
      <c r="R33" s="34">
        <f>VLOOKUP(A33,'2. Sub Densidad'!$1:$1048576,8,FALSE)</f>
        <v>0.53315917348541353</v>
      </c>
      <c r="S33" s="34">
        <f>VLOOKUP(A33,'2. Sub Densidad'!$1:$1048576,9,FALSE)</f>
        <v>43532</v>
      </c>
      <c r="T33" s="46">
        <f>VLOOKUP(A33,'2. Sub Densidad'!$1:$1048576,10,FALSE)</f>
        <v>217.15763485475134</v>
      </c>
      <c r="U33" s="34">
        <f>VLOOKUP(A33,'2. Sub Densidad'!$1:$1048576,11,FALSE)</f>
        <v>0.34441687905665758</v>
      </c>
      <c r="V33" s="35">
        <f>VLOOKUP(A33,'2. Sub Densidad'!$1:$1048576,12,FALSE)</f>
        <v>0.45315875375741022</v>
      </c>
      <c r="W33" s="38">
        <f>VLOOKUP(A33,'4. Sub proximidad '!A:M,3,FALSE)</f>
        <v>9115.6788558900007</v>
      </c>
      <c r="X33" s="49">
        <f>VLOOKUP(A33,'4. Sub proximidad '!A:M,4,FALSE)</f>
        <v>0.72824733359010019</v>
      </c>
      <c r="Y33" s="37">
        <f>VLOOKUP(A33,'3. Sub Confort'!A:P,3,FALSE)</f>
        <v>2004626.7325170001</v>
      </c>
      <c r="Z33" s="37">
        <f>VLOOKUP(A33,'3. Sub Confort'!A:P,4,FALSE)</f>
        <v>263457.49156499997</v>
      </c>
      <c r="AA33" s="37">
        <f>VLOOKUP(A33,'3. Sub Confort'!A:P,5,FALSE)</f>
        <v>0.13142471228756086</v>
      </c>
      <c r="AB33" s="37">
        <f>VLOOKUP(A33,'3. Sub Confort'!A:P,6,FALSE)</f>
        <v>3.1084788523292599</v>
      </c>
      <c r="AC33" s="37">
        <f>VLOOKUP(A33,'3. Sub Confort'!A:P,7,FALSE)</f>
        <v>0.17528668207172701</v>
      </c>
      <c r="AD33" s="37">
        <f>VLOOKUP(A33,'3. Sub Confort'!A:P,8,FALSE)</f>
        <v>0.14239020473360239</v>
      </c>
      <c r="AE33" s="37">
        <f>VLOOKUP(A33,'3. Sub Confort'!A:P,9,FALSE)</f>
        <v>529</v>
      </c>
      <c r="AF33" s="37">
        <f>VLOOKUP(A33,'3. Sub Confort'!A:P,10,FALSE)</f>
        <v>2.6388952687256149</v>
      </c>
      <c r="AG33" s="37">
        <f>VLOOKUP(A33,'3. Sub Confort'!A:P,11,FALSE)</f>
        <v>0.46254160911770925</v>
      </c>
      <c r="AH33" s="37">
        <f>VLOOKUP(A33,'3. Sub Confort'!A:P,12,FALSE)</f>
        <v>0.40264650283553899</v>
      </c>
      <c r="AI33" s="37">
        <f>VLOOKUP(A33,'3. Sub Confort'!A:P,13,FALSE)</f>
        <v>0.66239889668278662</v>
      </c>
      <c r="AJ33" s="37">
        <f>VLOOKUP(A33,'3. Sub Confort'!A:P,14,FALSE)</f>
        <v>4.0458386842223262E-2</v>
      </c>
      <c r="AK33" s="51">
        <f>VLOOKUP(A33,'3. Sub Confort'!A:P,16,FALSE)</f>
        <v>0.47835177721346972</v>
      </c>
      <c r="AL33">
        <f>VLOOKUP(B33,semaforos!A:M,2,FALSE)</f>
        <v>50</v>
      </c>
      <c r="AM33">
        <f>VLOOKUP(B33,semaforos!A:M,4,FALSE)</f>
        <v>0.24942299326291736</v>
      </c>
      <c r="AN33">
        <f>VLOOKUP(B33,'cestos y bancos'!A:M,2,FALSE)</f>
        <v>193</v>
      </c>
      <c r="AO33">
        <f>VLOOKUP(B33,'cestos y bancos'!A:M,4,FALSE)</f>
        <v>0.96277275399486095</v>
      </c>
      <c r="AP33">
        <f>VLOOKUP(B33,'cestos y bancos'!A:M,5,FALSE)</f>
        <v>0.50212474284613795</v>
      </c>
      <c r="AQ33">
        <f>VLOOKUP(B33,luminarias!A:M,2,FALSE)</f>
        <v>2647</v>
      </c>
      <c r="AR33">
        <f>VLOOKUP(B33,luminarias!A:M,4,FALSE)</f>
        <v>13.204453263338845</v>
      </c>
      <c r="AS33">
        <f>VLOOKUP(B33,luminarias!A:M,5,FALSE)</f>
        <v>0.77398771146403433</v>
      </c>
      <c r="AT33">
        <f>VLOOKUP(B33,puentes!A:M,2,FALSE)</f>
        <v>10</v>
      </c>
      <c r="AU33">
        <f>VLOOKUP(B33,puentes!A:M,4,FALSE)</f>
        <v>4.9884598652583469E-2</v>
      </c>
      <c r="AV33">
        <f t="shared" si="1"/>
        <v>0.39385501155641833</v>
      </c>
      <c r="AW33" s="54">
        <f>VLOOKUP(B33,entropia!A:CM,82,FALSE)</f>
        <v>0.38879384164404152</v>
      </c>
      <c r="AX33" s="54">
        <f>VLOOKUP(B33,'empleo 2016'!A:C,3,FALSE)</f>
        <v>9237</v>
      </c>
      <c r="AY33" s="54">
        <f>VLOOKUP(B33,'empleo 2016'!A:G,5,FALSE)</f>
        <v>46.078403826694839</v>
      </c>
      <c r="AZ33" s="54">
        <f>VLOOKUP(B33,'empleo 2016'!A:G,6,FALSE)</f>
        <v>0.11678959229666001</v>
      </c>
      <c r="BA33" s="59">
        <f t="shared" si="2"/>
        <v>0.25279171697035074</v>
      </c>
      <c r="BB33" s="60">
        <f t="shared" si="3"/>
        <v>0.40425143798788704</v>
      </c>
    </row>
    <row r="34" spans="1:54" x14ac:dyDescent="0.25">
      <c r="A34">
        <v>38</v>
      </c>
      <c r="B34" t="str">
        <f t="shared" si="0"/>
        <v>UPZ38</v>
      </c>
      <c r="C34" t="str">
        <f>VLOOKUP(A34,'1. Sub Calidad Ambiental'!$1:$1048576,2,FALSE)</f>
        <v>RESTREPO</v>
      </c>
      <c r="D34" s="32">
        <f>VLOOKUP(A34,'1. Sub Calidad Ambiental'!$1:$1048576,3,FALSE)</f>
        <v>3547155.148666</v>
      </c>
      <c r="E34" s="32">
        <f>VLOOKUP(A34,'1. Sub Calidad Ambiental'!$1:$1048576,4,FALSE)</f>
        <v>90.576344560623511</v>
      </c>
      <c r="F34" s="32">
        <f>VLOOKUP(A34,'1. Sub Calidad Ambiental'!$1:$1048576,5,FALSE)</f>
        <v>0.7276486658748601</v>
      </c>
      <c r="G34" s="32">
        <f>VLOOKUP(A34,'1. Sub Calidad Ambiental'!$1:$1048576,6,FALSE)</f>
        <v>7425</v>
      </c>
      <c r="H34" s="32">
        <f>VLOOKUP(A34,'1. Sub Calidad Ambiental'!$1:$1048576,7,FALSE)</f>
        <v>20.932267377118716</v>
      </c>
      <c r="I34" s="32">
        <f>VLOOKUP(A34,'1. Sub Calidad Ambiental'!$1:$1048576,8,FALSE)</f>
        <v>0.12107592640715768</v>
      </c>
      <c r="J34" s="32">
        <f>VLOOKUP(A34,'1. Sub Calidad Ambiental'!$1:$1048576,9,FALSE)</f>
        <v>201934.72571200001</v>
      </c>
      <c r="K34" s="32">
        <f>VLOOKUP(A34,'1. Sub Calidad Ambiental'!$1:$1048576,10,FALSE)</f>
        <v>5.6928642038097159E-2</v>
      </c>
      <c r="L34" s="33">
        <f>VLOOKUP(A34,'1. Sub Calidad Ambiental'!$1:$1048576,11,FALSE)</f>
        <v>0.15011863419013161</v>
      </c>
      <c r="M34" s="34">
        <f>VLOOKUP(A34,'2. Sub Densidad'!$1:$1048576,3,FALSE)</f>
        <v>3547155.148666</v>
      </c>
      <c r="N34" s="34">
        <f>VLOOKUP(A34,'2. Sub Densidad'!$1:$1048576,4,FALSE)</f>
        <v>1664190.595374</v>
      </c>
      <c r="O34" s="34">
        <f>VLOOKUP(A34,'2. Sub Densidad'!$1:$1048576,5,FALSE)</f>
        <v>0.4691620539913125</v>
      </c>
      <c r="P34" s="34">
        <f>VLOOKUP(A34,'2. Sub Densidad'!$1:$1048576,6,FALSE)</f>
        <v>3477645.5268268702</v>
      </c>
      <c r="Q34" s="34">
        <f>VLOOKUP(A34,'2. Sub Densidad'!$1:$1048576,7,FALSE)</f>
        <v>0.98040412135193167</v>
      </c>
      <c r="R34" s="34">
        <f>VLOOKUP(A34,'2. Sub Densidad'!$1:$1048576,8,FALSE)</f>
        <v>0.50019425124449679</v>
      </c>
      <c r="S34" s="34">
        <f>VLOOKUP(A34,'2. Sub Densidad'!$1:$1048576,9,FALSE)</f>
        <v>77602</v>
      </c>
      <c r="T34" s="46">
        <f>VLOOKUP(A34,'2. Sub Densidad'!$1:$1048576,10,FALSE)</f>
        <v>218.77250006722781</v>
      </c>
      <c r="U34" s="34">
        <f>VLOOKUP(A34,'2. Sub Densidad'!$1:$1048576,11,FALSE)</f>
        <v>0.34699337150887671</v>
      </c>
      <c r="V34" s="35">
        <f>VLOOKUP(A34,'2. Sub Densidad'!$1:$1048576,12,FALSE)</f>
        <v>0.43878322558156202</v>
      </c>
      <c r="W34" s="38">
        <f>VLOOKUP(A34,'4. Sub proximidad '!A:M,3,FALSE)</f>
        <v>9681.8977189300003</v>
      </c>
      <c r="X34" s="49">
        <f>VLOOKUP(A34,'4. Sub proximidad '!A:M,4,FALSE)</f>
        <v>0.78334122762305891</v>
      </c>
      <c r="Y34" s="37">
        <f>VLOOKUP(A34,'3. Sub Confort'!A:P,3,FALSE)</f>
        <v>3547155.148666</v>
      </c>
      <c r="Z34" s="37">
        <f>VLOOKUP(A34,'3. Sub Confort'!A:P,4,FALSE)</f>
        <v>407464.89599699999</v>
      </c>
      <c r="AA34" s="37">
        <f>VLOOKUP(A34,'3. Sub Confort'!A:P,5,FALSE)</f>
        <v>0.11487089764039156</v>
      </c>
      <c r="AB34" s="37">
        <f>VLOOKUP(A34,'3. Sub Confort'!A:P,6,FALSE)</f>
        <v>3.3174300768156901</v>
      </c>
      <c r="AC34" s="37">
        <f>VLOOKUP(A34,'3. Sub Confort'!A:P,7,FALSE)</f>
        <v>0.204140726114035</v>
      </c>
      <c r="AD34" s="37">
        <f>VLOOKUP(A34,'3. Sub Confort'!A:P,8,FALSE)</f>
        <v>0.13718835475880242</v>
      </c>
      <c r="AE34" s="37">
        <f>VLOOKUP(A34,'3. Sub Confort'!A:P,9,FALSE)</f>
        <v>713</v>
      </c>
      <c r="AF34" s="37">
        <f>VLOOKUP(A34,'3. Sub Confort'!A:P,10,FALSE)</f>
        <v>2.0100615003212989</v>
      </c>
      <c r="AG34" s="37">
        <f>VLOOKUP(A34,'3. Sub Confort'!A:P,11,FALSE)</f>
        <v>0.34821718461931084</v>
      </c>
      <c r="AH34" s="37">
        <f>VLOOKUP(A34,'3. Sub Confort'!A:P,12,FALSE)</f>
        <v>0.39060308555399698</v>
      </c>
      <c r="AI34" s="37">
        <f>VLOOKUP(A34,'3. Sub Confort'!A:P,13,FALSE)</f>
        <v>0.72590964989068307</v>
      </c>
      <c r="AJ34" s="37">
        <f>VLOOKUP(A34,'3. Sub Confort'!A:P,14,FALSE)</f>
        <v>4.6254357985038234E-2</v>
      </c>
      <c r="AK34" s="51">
        <f>VLOOKUP(A34,'3. Sub Confort'!A:P,16,FALSE)</f>
        <v>0.43630879865563732</v>
      </c>
      <c r="AL34">
        <f>VLOOKUP(B34,semaforos!A:M,2,FALSE)</f>
        <v>82</v>
      </c>
      <c r="AM34">
        <f>VLOOKUP(B34,semaforos!A:M,4,FALSE)</f>
        <v>0.23117116833963625</v>
      </c>
      <c r="AN34">
        <f>VLOOKUP(B34,'cestos y bancos'!A:M,2,FALSE)</f>
        <v>77</v>
      </c>
      <c r="AO34">
        <f>VLOOKUP(B34,'cestos y bancos'!A:M,4,FALSE)</f>
        <v>0.21707536539209743</v>
      </c>
      <c r="AP34">
        <f>VLOOKUP(B34,'cestos y bancos'!A:M,5,FALSE)</f>
        <v>0.11321354034320769</v>
      </c>
      <c r="AQ34">
        <f>VLOOKUP(B34,luminarias!A:M,2,FALSE)</f>
        <v>4112</v>
      </c>
      <c r="AR34">
        <f>VLOOKUP(B34,luminarias!A:M,4,FALSE)</f>
        <v>11.592388344055905</v>
      </c>
      <c r="AS34">
        <f>VLOOKUP(B34,luminarias!A:M,5,FALSE)</f>
        <v>0.67949546610379286</v>
      </c>
      <c r="AT34">
        <f>VLOOKUP(B34,puentes!A:M,2,FALSE)</f>
        <v>26</v>
      </c>
      <c r="AU34">
        <f>VLOOKUP(B34,puentes!A:M,4,FALSE)</f>
        <v>7.3298175327201731E-2</v>
      </c>
      <c r="AV34">
        <f t="shared" si="1"/>
        <v>0.27429458752845964</v>
      </c>
      <c r="AW34" s="54">
        <f>VLOOKUP(B34,entropia!A:CM,82,FALSE)</f>
        <v>0.51778986573388497</v>
      </c>
      <c r="AX34" s="54">
        <f>VLOOKUP(B34,'empleo 2016'!A:C,3,FALSE)</f>
        <v>21092</v>
      </c>
      <c r="AY34" s="54">
        <f>VLOOKUP(B34,'empleo 2016'!A:G,5,FALSE)</f>
        <v>59.461734918406847</v>
      </c>
      <c r="AZ34" s="54">
        <f>VLOOKUP(B34,'empleo 2016'!A:G,6,FALSE)</f>
        <v>0.15075739599090773</v>
      </c>
      <c r="BA34" s="59">
        <f t="shared" si="2"/>
        <v>0.33427363086239636</v>
      </c>
      <c r="BB34" s="60">
        <f t="shared" si="3"/>
        <v>0.42856510338255721</v>
      </c>
    </row>
    <row r="35" spans="1:54" x14ac:dyDescent="0.25">
      <c r="A35">
        <v>39</v>
      </c>
      <c r="B35" t="str">
        <f t="shared" si="0"/>
        <v>UPZ39</v>
      </c>
      <c r="C35" t="str">
        <f>VLOOKUP(A35,'1. Sub Calidad Ambiental'!$1:$1048576,2,FALSE)</f>
        <v>QUIROGA</v>
      </c>
      <c r="D35" s="32">
        <f>VLOOKUP(A35,'1. Sub Calidad Ambiental'!$1:$1048576,3,FALSE)</f>
        <v>3795817.4556490001</v>
      </c>
      <c r="E35" s="32">
        <f>VLOOKUP(A35,'1. Sub Calidad Ambiental'!$1:$1048576,4,FALSE)</f>
        <v>89.240592000000007</v>
      </c>
      <c r="F35" s="32">
        <f>VLOOKUP(A35,'1. Sub Calidad Ambiental'!$1:$1048576,5,FALSE)</f>
        <v>0.68810012494848072</v>
      </c>
      <c r="G35" s="32">
        <f>VLOOKUP(A35,'1. Sub Calidad Ambiental'!$1:$1048576,6,FALSE)</f>
        <v>5301</v>
      </c>
      <c r="H35" s="32">
        <f>VLOOKUP(A35,'1. Sub Calidad Ambiental'!$1:$1048576,7,FALSE)</f>
        <v>13.965371259123543</v>
      </c>
      <c r="I35" s="32">
        <f>VLOOKUP(A35,'1. Sub Calidad Ambiental'!$1:$1048576,8,FALSE)</f>
        <v>8.0778170484607198E-2</v>
      </c>
      <c r="J35" s="32">
        <f>VLOOKUP(A35,'1. Sub Calidad Ambiental'!$1:$1048576,9,FALSE)</f>
        <v>188609.34919199999</v>
      </c>
      <c r="K35" s="32">
        <f>VLOOKUP(A35,'1. Sub Calidad Ambiental'!$1:$1048576,10,FALSE)</f>
        <v>4.968873013408702E-2</v>
      </c>
      <c r="L35" s="33">
        <f>VLOOKUP(A35,'1. Sub Calidad Ambiental'!$1:$1048576,11,FALSE)</f>
        <v>0.14745559189007118</v>
      </c>
      <c r="M35" s="34">
        <f>VLOOKUP(A35,'2. Sub Densidad'!$1:$1048576,3,FALSE)</f>
        <v>3795817.4556490001</v>
      </c>
      <c r="N35" s="34">
        <f>VLOOKUP(A35,'2. Sub Densidad'!$1:$1048576,4,FALSE)</f>
        <v>1907629.114053</v>
      </c>
      <c r="O35" s="34">
        <f>VLOOKUP(A35,'2. Sub Densidad'!$1:$1048576,5,FALSE)</f>
        <v>0.50256081498704153</v>
      </c>
      <c r="P35" s="34">
        <f>VLOOKUP(A35,'2. Sub Densidad'!$1:$1048576,6,FALSE)</f>
        <v>3728413.2606388899</v>
      </c>
      <c r="Q35" s="34">
        <f>VLOOKUP(A35,'2. Sub Densidad'!$1:$1048576,7,FALSE)</f>
        <v>0.98224250881459063</v>
      </c>
      <c r="R35" s="34">
        <f>VLOOKUP(A35,'2. Sub Densidad'!$1:$1048576,8,FALSE)</f>
        <v>0.50113313105299095</v>
      </c>
      <c r="S35" s="34">
        <f>VLOOKUP(A35,'2. Sub Densidad'!$1:$1048576,9,FALSE)</f>
        <v>84399</v>
      </c>
      <c r="T35" s="46">
        <f>VLOOKUP(A35,'2. Sub Densidad'!$1:$1048576,10,FALSE)</f>
        <v>222.34736255400261</v>
      </c>
      <c r="U35" s="34">
        <f>VLOOKUP(A35,'2. Sub Densidad'!$1:$1048576,11,FALSE)</f>
        <v>0.3526970092761253</v>
      </c>
      <c r="V35" s="35">
        <f>VLOOKUP(A35,'2. Sub Densidad'!$1:$1048576,12,FALSE)</f>
        <v>0.45213031843871926</v>
      </c>
      <c r="W35" s="38">
        <f>VLOOKUP(A35,'4. Sub proximidad '!A:M,3,FALSE)</f>
        <v>9599.7435189799999</v>
      </c>
      <c r="X35" s="49">
        <f>VLOOKUP(A35,'4. Sub proximidad '!A:M,4,FALSE)</f>
        <v>0.77534750808834241</v>
      </c>
      <c r="Y35" s="37">
        <f>VLOOKUP(A35,'3. Sub Confort'!A:P,3,FALSE)</f>
        <v>3795817.4556490001</v>
      </c>
      <c r="Z35" s="37">
        <f>VLOOKUP(A35,'3. Sub Confort'!A:P,4,FALSE)</f>
        <v>418345.14880899998</v>
      </c>
      <c r="AA35" s="37">
        <f>VLOOKUP(A35,'3. Sub Confort'!A:P,5,FALSE)</f>
        <v>0.11021213577760743</v>
      </c>
      <c r="AB35" s="37">
        <f>VLOOKUP(A35,'3. Sub Confort'!A:P,6,FALSE)</f>
        <v>2.7808966092118701</v>
      </c>
      <c r="AC35" s="37">
        <f>VLOOKUP(A35,'3. Sub Confort'!A:P,7,FALSE)</f>
        <v>0.130050898009588</v>
      </c>
      <c r="AD35" s="37">
        <f>VLOOKUP(A35,'3. Sub Confort'!A:P,8,FALSE)</f>
        <v>0.11517182633560258</v>
      </c>
      <c r="AE35" s="37">
        <f>VLOOKUP(A35,'3. Sub Confort'!A:P,9,FALSE)</f>
        <v>1014</v>
      </c>
      <c r="AF35" s="37">
        <f>VLOOKUP(A35,'3. Sub Confort'!A:P,10,FALSE)</f>
        <v>2.6713613387570785</v>
      </c>
      <c r="AG35" s="37">
        <f>VLOOKUP(A35,'3. Sub Confort'!A:P,11,FALSE)</f>
        <v>0.46844406690315904</v>
      </c>
      <c r="AH35" s="37">
        <f>VLOOKUP(A35,'3. Sub Confort'!A:P,12,FALSE)</f>
        <v>0.371959237343853</v>
      </c>
      <c r="AI35" s="37">
        <f>VLOOKUP(A35,'3. Sub Confort'!A:P,13,FALSE)</f>
        <v>0.83829077248154205</v>
      </c>
      <c r="AJ35" s="37">
        <f>VLOOKUP(A35,'3. Sub Confort'!A:P,14,FALSE)</f>
        <v>5.6510223498105173E-2</v>
      </c>
      <c r="AK35" s="51">
        <f>VLOOKUP(A35,'3. Sub Confort'!A:P,16,FALSE)</f>
        <v>0.42472340881360438</v>
      </c>
      <c r="AL35">
        <f>VLOOKUP(B35,semaforos!A:M,2,FALSE)</f>
        <v>64</v>
      </c>
      <c r="AM35">
        <f>VLOOKUP(B35,semaforos!A:M,4,FALSE)</f>
        <v>0.16860663282091518</v>
      </c>
      <c r="AN35">
        <f>VLOOKUP(B35,'cestos y bancos'!A:M,2,FALSE)</f>
        <v>26</v>
      </c>
      <c r="AO35">
        <f>VLOOKUP(B35,'cestos y bancos'!A:M,4,FALSE)</f>
        <v>6.8496444583496782E-2</v>
      </c>
      <c r="AP35">
        <f>VLOOKUP(B35,'cestos y bancos'!A:M,5,FALSE)</f>
        <v>3.57236528346404E-2</v>
      </c>
      <c r="AQ35">
        <f>VLOOKUP(B35,luminarias!A:M,2,FALSE)</f>
        <v>4694</v>
      </c>
      <c r="AR35">
        <f>VLOOKUP(B35,luminarias!A:M,4,FALSE)</f>
        <v>12.366242725958998</v>
      </c>
      <c r="AS35">
        <f>VLOOKUP(B35,luminarias!A:M,5,FALSE)</f>
        <v>0.72485544959652393</v>
      </c>
      <c r="AT35">
        <f>VLOOKUP(B35,puentes!A:M,2,FALSE)</f>
        <v>18</v>
      </c>
      <c r="AU35">
        <f>VLOOKUP(B35,puentes!A:M,4,FALSE)</f>
        <v>4.7420615480882389E-2</v>
      </c>
      <c r="AV35">
        <f t="shared" si="1"/>
        <v>0.24415158768324047</v>
      </c>
      <c r="AW35" s="54">
        <f>VLOOKUP(B35,entropia!A:CM,82,FALSE)</f>
        <v>0.34209497012397333</v>
      </c>
      <c r="AX35" s="54">
        <f>VLOOKUP(B35,'empleo 2016'!A:C,3,FALSE)</f>
        <v>11230</v>
      </c>
      <c r="AY35" s="54">
        <f>VLOOKUP(B35,'empleo 2016'!A:G,5,FALSE)</f>
        <v>29.585194865872879</v>
      </c>
      <c r="AZ35" s="54">
        <f>VLOOKUP(B35,'empleo 2016'!A:G,6,FALSE)</f>
        <v>7.4928707257631871E-2</v>
      </c>
      <c r="BA35" s="59">
        <f t="shared" si="2"/>
        <v>0.20851183869080259</v>
      </c>
      <c r="BB35" s="60">
        <f t="shared" si="3"/>
        <v>0.40163373318430795</v>
      </c>
    </row>
    <row r="36" spans="1:54" x14ac:dyDescent="0.25">
      <c r="A36">
        <v>40</v>
      </c>
      <c r="B36" t="str">
        <f t="shared" si="0"/>
        <v>UPZ40</v>
      </c>
      <c r="C36" t="str">
        <f>VLOOKUP(A36,'1. Sub Calidad Ambiental'!$1:$1048576,2,FALSE)</f>
        <v>CIUDAD MONTES</v>
      </c>
      <c r="D36" s="32">
        <f>VLOOKUP(A36,'1. Sub Calidad Ambiental'!$1:$1048576,3,FALSE)</f>
        <v>4455786.9922590004</v>
      </c>
      <c r="E36" s="32">
        <f>VLOOKUP(A36,'1. Sub Calidad Ambiental'!$1:$1048576,4,FALSE)</f>
        <v>92.124363042394393</v>
      </c>
      <c r="F36" s="32">
        <f>VLOOKUP(A36,'1. Sub Calidad Ambiental'!$1:$1048576,5,FALSE)</f>
        <v>0.77348190931070293</v>
      </c>
      <c r="G36" s="32">
        <f>VLOOKUP(A36,'1. Sub Calidad Ambiental'!$1:$1048576,6,FALSE)</f>
        <v>17827</v>
      </c>
      <c r="H36" s="32">
        <f>VLOOKUP(A36,'1. Sub Calidad Ambiental'!$1:$1048576,7,FALSE)</f>
        <v>40.008645006977872</v>
      </c>
      <c r="I36" s="32">
        <f>VLOOKUP(A36,'1. Sub Calidad Ambiental'!$1:$1048576,8,FALSE)</f>
        <v>0.23141705918633873</v>
      </c>
      <c r="J36" s="32">
        <f>VLOOKUP(A36,'1. Sub Calidad Ambiental'!$1:$1048576,9,FALSE)</f>
        <v>497513.27340399998</v>
      </c>
      <c r="K36" s="32">
        <f>VLOOKUP(A36,'1. Sub Calidad Ambiental'!$1:$1048576,10,FALSE)</f>
        <v>0.1116555334149333</v>
      </c>
      <c r="L36" s="33">
        <f>VLOOKUP(A36,'1. Sub Calidad Ambiental'!$1:$1048576,11,FALSE)</f>
        <v>0.1898635610968564</v>
      </c>
      <c r="M36" s="34">
        <f>VLOOKUP(A36,'2. Sub Densidad'!$1:$1048576,3,FALSE)</f>
        <v>4455786.9922590004</v>
      </c>
      <c r="N36" s="34">
        <f>VLOOKUP(A36,'2. Sub Densidad'!$1:$1048576,4,FALSE)</f>
        <v>1748626.0861</v>
      </c>
      <c r="O36" s="34">
        <f>VLOOKUP(A36,'2. Sub Densidad'!$1:$1048576,5,FALSE)</f>
        <v>0.39243933543903081</v>
      </c>
      <c r="P36" s="34">
        <f>VLOOKUP(A36,'2. Sub Densidad'!$1:$1048576,6,FALSE)</f>
        <v>4064983.5159390098</v>
      </c>
      <c r="Q36" s="34">
        <f>VLOOKUP(A36,'2. Sub Densidad'!$1:$1048576,7,FALSE)</f>
        <v>0.91229305238357894</v>
      </c>
      <c r="R36" s="34">
        <f>VLOOKUP(A36,'2. Sub Densidad'!$1:$1048576,8,FALSE)</f>
        <v>0.46540936030706292</v>
      </c>
      <c r="S36" s="34">
        <f>VLOOKUP(A36,'2. Sub Densidad'!$1:$1048576,9,FALSE)</f>
        <v>88950</v>
      </c>
      <c r="T36" s="46">
        <f>VLOOKUP(A36,'2. Sub Densidad'!$1:$1048576,10,FALSE)</f>
        <v>199.62803463121566</v>
      </c>
      <c r="U36" s="34">
        <f>VLOOKUP(A36,'2. Sub Densidad'!$1:$1048576,11,FALSE)</f>
        <v>0.31644867321668135</v>
      </c>
      <c r="V36" s="35">
        <f>VLOOKUP(A36,'2. Sub Densidad'!$1:$1048576,12,FALSE)</f>
        <v>0.39143245632092505</v>
      </c>
      <c r="W36" s="38">
        <f>VLOOKUP(A36,'4. Sub proximidad '!A:M,3,FALSE)</f>
        <v>8340.2189714399992</v>
      </c>
      <c r="X36" s="49">
        <f>VLOOKUP(A36,'4. Sub proximidad '!A:M,4,FALSE)</f>
        <v>0.65279399303673069</v>
      </c>
      <c r="Y36" s="37">
        <f>VLOOKUP(A36,'3. Sub Confort'!A:P,3,FALSE)</f>
        <v>4455786.9922590004</v>
      </c>
      <c r="Z36" s="37">
        <f>VLOOKUP(A36,'3. Sub Confort'!A:P,4,FALSE)</f>
        <v>478638.32366499997</v>
      </c>
      <c r="AA36" s="37">
        <f>VLOOKUP(A36,'3. Sub Confort'!A:P,5,FALSE)</f>
        <v>0.10741948044117328</v>
      </c>
      <c r="AB36" s="37">
        <f>VLOOKUP(A36,'3. Sub Confort'!A:P,6,FALSE)</f>
        <v>2.90727882777428</v>
      </c>
      <c r="AC36" s="37">
        <f>VLOOKUP(A36,'3. Sub Confort'!A:P,7,FALSE)</f>
        <v>0.14750300009478801</v>
      </c>
      <c r="AD36" s="37">
        <f>VLOOKUP(A36,'3. Sub Confort'!A:P,8,FALSE)</f>
        <v>0.11744036035457696</v>
      </c>
      <c r="AE36" s="37">
        <f>VLOOKUP(A36,'3. Sub Confort'!A:P,9,FALSE)</f>
        <v>1030</v>
      </c>
      <c r="AF36" s="37">
        <f>VLOOKUP(A36,'3. Sub Confort'!A:P,10,FALSE)</f>
        <v>2.3116006258589334</v>
      </c>
      <c r="AG36" s="37">
        <f>VLOOKUP(A36,'3. Sub Confort'!A:P,11,FALSE)</f>
        <v>0.40303817026440009</v>
      </c>
      <c r="AH36" s="37">
        <f>VLOOKUP(A36,'3. Sub Confort'!A:P,12,FALSE)</f>
        <v>0.36343042071197401</v>
      </c>
      <c r="AI36" s="37">
        <f>VLOOKUP(A36,'3. Sub Confort'!A:P,13,FALSE)</f>
        <v>0.48594361166635697</v>
      </c>
      <c r="AJ36" s="37">
        <f>VLOOKUP(A36,'3. Sub Confort'!A:P,14,FALSE)</f>
        <v>2.435513364028739E-2</v>
      </c>
      <c r="AK36" s="51">
        <f>VLOOKUP(A36,'3. Sub Confort'!A:P,16,FALSE)</f>
        <v>0.43168093756241294</v>
      </c>
      <c r="AL36">
        <f>VLOOKUP(B36,semaforos!A:M,2,FALSE)</f>
        <v>52</v>
      </c>
      <c r="AM36">
        <f>VLOOKUP(B36,semaforos!A:M,4,FALSE)</f>
        <v>0.11670216751906561</v>
      </c>
      <c r="AN36">
        <f>VLOOKUP(B36,'cestos y bancos'!A:M,2,FALSE)</f>
        <v>46</v>
      </c>
      <c r="AO36">
        <f>VLOOKUP(B36,'cestos y bancos'!A:M,4,FALSE)</f>
        <v>0.10323653280532727</v>
      </c>
      <c r="AP36">
        <f>VLOOKUP(B36,'cestos y bancos'!A:M,5,FALSE)</f>
        <v>5.3842007132119715E-2</v>
      </c>
      <c r="AQ36">
        <f>VLOOKUP(B36,luminarias!A:M,2,FALSE)</f>
        <v>5868</v>
      </c>
      <c r="AR36">
        <f>VLOOKUP(B36,luminarias!A:M,4,FALSE)</f>
        <v>13.169390750036097</v>
      </c>
      <c r="AS36">
        <f>VLOOKUP(B36,luminarias!A:M,5,FALSE)</f>
        <v>0.77193249918919382</v>
      </c>
      <c r="AT36">
        <f>VLOOKUP(B36,puentes!A:M,2,FALSE)</f>
        <v>44</v>
      </c>
      <c r="AU36">
        <f>VLOOKUP(B36,puentes!A:M,4,FALSE)</f>
        <v>9.8747987900747833E-2</v>
      </c>
      <c r="AV36">
        <f t="shared" si="1"/>
        <v>0.26030616543528173</v>
      </c>
      <c r="AW36" s="54">
        <f>VLOOKUP(B36,entropia!A:CM,82,FALSE)</f>
        <v>0.32064506630020195</v>
      </c>
      <c r="AX36" s="54">
        <f>VLOOKUP(B36,'empleo 2016'!A:C,3,FALSE)</f>
        <v>18550</v>
      </c>
      <c r="AY36" s="54">
        <f>VLOOKUP(B36,'empleo 2016'!A:G,5,FALSE)</f>
        <v>41.631253774849462</v>
      </c>
      <c r="AZ36" s="54">
        <f>VLOOKUP(B36,'empleo 2016'!A:G,6,FALSE)</f>
        <v>0.10550242328583766</v>
      </c>
      <c r="BA36" s="59">
        <f t="shared" si="2"/>
        <v>0.2130737447930198</v>
      </c>
      <c r="BB36" s="60">
        <f t="shared" si="3"/>
        <v>0.37576893856198901</v>
      </c>
    </row>
    <row r="37" spans="1:54" x14ac:dyDescent="0.25">
      <c r="A37">
        <v>41</v>
      </c>
      <c r="B37" t="str">
        <f t="shared" si="0"/>
        <v>UPZ41</v>
      </c>
      <c r="C37" t="str">
        <f>VLOOKUP(A37,'1. Sub Calidad Ambiental'!$1:$1048576,2,FALSE)</f>
        <v>MUZU</v>
      </c>
      <c r="D37" s="32">
        <f>VLOOKUP(A37,'1. Sub Calidad Ambiental'!$1:$1048576,3,FALSE)</f>
        <v>2528220.5144890002</v>
      </c>
      <c r="E37" s="32">
        <f>VLOOKUP(A37,'1. Sub Calidad Ambiental'!$1:$1048576,4,FALSE)</f>
        <v>89.447865396630604</v>
      </c>
      <c r="F37" s="32">
        <f>VLOOKUP(A37,'1. Sub Calidad Ambiental'!$1:$1048576,5,FALSE)</f>
        <v>0.69423701036516927</v>
      </c>
      <c r="G37" s="32">
        <f>VLOOKUP(A37,'1. Sub Calidad Ambiental'!$1:$1048576,6,FALSE)</f>
        <v>8956</v>
      </c>
      <c r="H37" s="32">
        <f>VLOOKUP(A37,'1. Sub Calidad Ambiental'!$1:$1048576,7,FALSE)</f>
        <v>35.424125184785048</v>
      </c>
      <c r="I37" s="32">
        <f>VLOOKUP(A37,'1. Sub Calidad Ambiental'!$1:$1048576,8,FALSE)</f>
        <v>0.2048993879468278</v>
      </c>
      <c r="J37" s="32">
        <f>VLOOKUP(A37,'1. Sub Calidad Ambiental'!$1:$1048576,9,FALSE)</f>
        <v>185435.509858</v>
      </c>
      <c r="K37" s="32">
        <f>VLOOKUP(A37,'1. Sub Calidad Ambiental'!$1:$1048576,10,FALSE)</f>
        <v>7.3346256307662283E-2</v>
      </c>
      <c r="L37" s="33">
        <f>VLOOKUP(A37,'1. Sub Calidad Ambiental'!$1:$1048576,11,FALSE)</f>
        <v>0.19466954462977359</v>
      </c>
      <c r="M37" s="34">
        <f>VLOOKUP(A37,'2. Sub Densidad'!$1:$1048576,3,FALSE)</f>
        <v>2528220.5144890002</v>
      </c>
      <c r="N37" s="34">
        <f>VLOOKUP(A37,'2. Sub Densidad'!$1:$1048576,4,FALSE)</f>
        <v>1126397.1055999999</v>
      </c>
      <c r="O37" s="34">
        <f>VLOOKUP(A37,'2. Sub Densidad'!$1:$1048576,5,FALSE)</f>
        <v>0.445529612288454</v>
      </c>
      <c r="P37" s="34">
        <f>VLOOKUP(A37,'2. Sub Densidad'!$1:$1048576,6,FALSE)</f>
        <v>2429687.30693619</v>
      </c>
      <c r="Q37" s="34">
        <f>VLOOKUP(A37,'2. Sub Densidad'!$1:$1048576,7,FALSE)</f>
        <v>0.96102665610530191</v>
      </c>
      <c r="R37" s="34">
        <f>VLOOKUP(A37,'2. Sub Densidad'!$1:$1048576,8,FALSE)</f>
        <v>0.49029801814380769</v>
      </c>
      <c r="S37" s="34">
        <f>VLOOKUP(A37,'2. Sub Densidad'!$1:$1048576,9,FALSE)</f>
        <v>50924</v>
      </c>
      <c r="T37" s="46">
        <f>VLOOKUP(A37,'2. Sub Densidad'!$1:$1048576,10,FALSE)</f>
        <v>201.42230358530523</v>
      </c>
      <c r="U37" s="34">
        <f>VLOOKUP(A37,'2. Sub Densidad'!$1:$1048576,11,FALSE)</f>
        <v>0.31931140156189941</v>
      </c>
      <c r="V37" s="35">
        <f>VLOOKUP(A37,'2. Sub Densidad'!$1:$1048576,12,FALSE)</f>
        <v>0.41837967733138703</v>
      </c>
      <c r="W37" s="38">
        <f>VLOOKUP(A37,'4. Sub proximidad '!A:M,3,FALSE)</f>
        <v>8746.0874467899994</v>
      </c>
      <c r="X37" s="49">
        <f>VLOOKUP(A37,'4. Sub proximidad '!A:M,4,FALSE)</f>
        <v>0.69228556817111786</v>
      </c>
      <c r="Y37" s="37">
        <f>VLOOKUP(A37,'3. Sub Confort'!A:P,3,FALSE)</f>
        <v>2528220.5144890002</v>
      </c>
      <c r="Z37" s="37">
        <f>VLOOKUP(A37,'3. Sub Confort'!A:P,4,FALSE)</f>
        <v>297714.688891</v>
      </c>
      <c r="AA37" s="37">
        <f>VLOOKUP(A37,'3. Sub Confort'!A:P,5,FALSE)</f>
        <v>0.11775661465636576</v>
      </c>
      <c r="AB37" s="37">
        <f>VLOOKUP(A37,'3. Sub Confort'!A:P,6,FALSE)</f>
        <v>3.1959984585049401</v>
      </c>
      <c r="AC37" s="37">
        <f>VLOOKUP(A37,'3. Sub Confort'!A:P,7,FALSE)</f>
        <v>0.187372251693849</v>
      </c>
      <c r="AD37" s="37">
        <f>VLOOKUP(A37,'3. Sub Confort'!A:P,8,FALSE)</f>
        <v>0.13516052391573657</v>
      </c>
      <c r="AE37" s="37">
        <f>VLOOKUP(A37,'3. Sub Confort'!A:P,9,FALSE)</f>
        <v>781</v>
      </c>
      <c r="AF37" s="37">
        <f>VLOOKUP(A37,'3. Sub Confort'!A:P,10,FALSE)</f>
        <v>3.0891292730367486</v>
      </c>
      <c r="AG37" s="37">
        <f>VLOOKUP(A37,'3. Sub Confort'!A:P,11,FALSE)</f>
        <v>0.54439590196698384</v>
      </c>
      <c r="AH37" s="37">
        <f>VLOOKUP(A37,'3. Sub Confort'!A:P,12,FALSE)</f>
        <v>0.387537345283824</v>
      </c>
      <c r="AI37" s="37">
        <f>VLOOKUP(A37,'3. Sub Confort'!A:P,13,FALSE)</f>
        <v>0.74872869979166368</v>
      </c>
      <c r="AJ37" s="37">
        <f>VLOOKUP(A37,'3. Sub Confort'!A:P,14,FALSE)</f>
        <v>4.8336817223076284E-2</v>
      </c>
      <c r="AK37" s="51">
        <f>VLOOKUP(A37,'3. Sub Confort'!A:P,16,FALSE)</f>
        <v>0.45956917221001919</v>
      </c>
      <c r="AL37">
        <f>VLOOKUP(B37,semaforos!A:M,2,FALSE)</f>
        <v>22</v>
      </c>
      <c r="AM37">
        <f>VLOOKUP(B37,semaforos!A:M,4,FALSE)</f>
        <v>8.7017726001000772E-2</v>
      </c>
      <c r="AN37">
        <f>VLOOKUP(B37,'cestos y bancos'!A:M,2,FALSE)</f>
        <v>73</v>
      </c>
      <c r="AO37">
        <f>VLOOKUP(B37,'cestos y bancos'!A:M,4,FALSE)</f>
        <v>0.28874063627604801</v>
      </c>
      <c r="AP37">
        <f>VLOOKUP(B37,'cestos y bancos'!A:M,5,FALSE)</f>
        <v>0.15058986363890678</v>
      </c>
      <c r="AQ37">
        <f>VLOOKUP(B37,luminarias!A:M,2,FALSE)</f>
        <v>3963</v>
      </c>
      <c r="AR37">
        <f>VLOOKUP(B37,luminarias!A:M,4,FALSE)</f>
        <v>15.675056733725729</v>
      </c>
      <c r="AS37">
        <f>VLOOKUP(B37,luminarias!A:M,5,FALSE)</f>
        <v>0.91880375858421071</v>
      </c>
      <c r="AT37">
        <f>VLOOKUP(B37,puentes!A:M,2,FALSE)</f>
        <v>36</v>
      </c>
      <c r="AU37">
        <f>VLOOKUP(B37,puentes!A:M,4,FALSE)</f>
        <v>0.14239264254709216</v>
      </c>
      <c r="AV37">
        <f t="shared" si="1"/>
        <v>0.32470099769280258</v>
      </c>
      <c r="AW37" s="54">
        <f>VLOOKUP(B37,entropia!A:CM,82,FALSE)</f>
        <v>0.24933760496406968</v>
      </c>
      <c r="AX37" s="54">
        <f>VLOOKUP(B37,'empleo 2016'!A:C,3,FALSE)</f>
        <v>7080</v>
      </c>
      <c r="AY37" s="54">
        <f>VLOOKUP(B37,'empleo 2016'!A:G,5,FALSE)</f>
        <v>28.003887507168063</v>
      </c>
      <c r="AZ37" s="54">
        <f>VLOOKUP(B37,'empleo 2016'!A:G,6,FALSE)</f>
        <v>7.0915241733042242E-2</v>
      </c>
      <c r="BA37" s="59">
        <f t="shared" si="2"/>
        <v>0.16012642334855595</v>
      </c>
      <c r="BB37" s="60">
        <f t="shared" si="3"/>
        <v>0.3850060771381707</v>
      </c>
    </row>
    <row r="38" spans="1:54" x14ac:dyDescent="0.25">
      <c r="A38">
        <v>42</v>
      </c>
      <c r="B38" t="str">
        <f t="shared" si="0"/>
        <v>UPZ42</v>
      </c>
      <c r="C38" t="str">
        <f>VLOOKUP(A38,'1. Sub Calidad Ambiental'!$1:$1048576,2,FALSE)</f>
        <v>VENECIA</v>
      </c>
      <c r="D38" s="32">
        <f>VLOOKUP(A38,'1. Sub Calidad Ambiental'!$1:$1048576,3,FALSE)</f>
        <v>6638420.2161980001</v>
      </c>
      <c r="E38" s="32">
        <f>VLOOKUP(A38,'1. Sub Calidad Ambiental'!$1:$1048576,4,FALSE)</f>
        <v>89.165516254629495</v>
      </c>
      <c r="F38" s="32">
        <f>VLOOKUP(A38,'1. Sub Calidad Ambiental'!$1:$1048576,5,FALSE)</f>
        <v>0.68587730593552054</v>
      </c>
      <c r="G38" s="32">
        <f>VLOOKUP(A38,'1. Sub Calidad Ambiental'!$1:$1048576,6,FALSE)</f>
        <v>18568</v>
      </c>
      <c r="H38" s="32">
        <f>VLOOKUP(A38,'1. Sub Calidad Ambiental'!$1:$1048576,7,FALSE)</f>
        <v>27.9705101444066</v>
      </c>
      <c r="I38" s="32">
        <f>VLOOKUP(A38,'1. Sub Calidad Ambiental'!$1:$1048576,8,FALSE)</f>
        <v>0.16178636393287765</v>
      </c>
      <c r="J38" s="32">
        <f>VLOOKUP(A38,'1. Sub Calidad Ambiental'!$1:$1048576,9,FALSE)</f>
        <v>871571.27275300003</v>
      </c>
      <c r="K38" s="32">
        <f>VLOOKUP(A38,'1. Sub Calidad Ambiental'!$1:$1048576,10,FALSE)</f>
        <v>0.1312919707351958</v>
      </c>
      <c r="L38" s="33">
        <f>VLOOKUP(A38,'1. Sub Calidad Ambiental'!$1:$1048576,11,FALSE)</f>
        <v>0.20240034291085096</v>
      </c>
      <c r="M38" s="34">
        <f>VLOOKUP(A38,'2. Sub Densidad'!$1:$1048576,3,FALSE)</f>
        <v>6638420.2161980001</v>
      </c>
      <c r="N38" s="34">
        <f>VLOOKUP(A38,'2. Sub Densidad'!$1:$1048576,4,FALSE)</f>
        <v>2165324.7898069997</v>
      </c>
      <c r="O38" s="34">
        <f>VLOOKUP(A38,'2. Sub Densidad'!$1:$1048576,5,FALSE)</f>
        <v>0.32618073567014094</v>
      </c>
      <c r="P38" s="34">
        <f>VLOOKUP(A38,'2. Sub Densidad'!$1:$1048576,6,FALSE)</f>
        <v>4520289.4169671601</v>
      </c>
      <c r="Q38" s="34">
        <f>VLOOKUP(A38,'2. Sub Densidad'!$1:$1048576,7,FALSE)</f>
        <v>0.68092848445138809</v>
      </c>
      <c r="R38" s="34">
        <f>VLOOKUP(A38,'2. Sub Densidad'!$1:$1048576,8,FALSE)</f>
        <v>0.34724954598896401</v>
      </c>
      <c r="S38" s="34">
        <f>VLOOKUP(A38,'2. Sub Densidad'!$1:$1048576,9,FALSE)</f>
        <v>138678</v>
      </c>
      <c r="T38" s="46">
        <f>VLOOKUP(A38,'2. Sub Densidad'!$1:$1048576,10,FALSE)</f>
        <v>208.90211147167267</v>
      </c>
      <c r="U38" s="34">
        <f>VLOOKUP(A38,'2. Sub Densidad'!$1:$1048576,11,FALSE)</f>
        <v>0.33124531927489603</v>
      </c>
      <c r="V38" s="35">
        <f>VLOOKUP(A38,'2. Sub Densidad'!$1:$1048576,12,FALSE)</f>
        <v>0.33489186697800033</v>
      </c>
      <c r="W38" s="38">
        <f>VLOOKUP(A38,'4. Sub proximidad '!A:M,3,FALSE)</f>
        <v>8436.4409522599999</v>
      </c>
      <c r="X38" s="49">
        <f>VLOOKUP(A38,'4. Sub proximidad '!A:M,4,FALSE)</f>
        <v>0.66215652749288856</v>
      </c>
      <c r="Y38" s="37">
        <f>VLOOKUP(A38,'3. Sub Confort'!A:P,3,FALSE)</f>
        <v>6638420.2161980001</v>
      </c>
      <c r="Z38" s="37">
        <f>VLOOKUP(A38,'3. Sub Confort'!A:P,4,FALSE)</f>
        <v>487771.31419</v>
      </c>
      <c r="AA38" s="37">
        <f>VLOOKUP(A38,'3. Sub Confort'!A:P,5,FALSE)</f>
        <v>7.3477016866124151E-2</v>
      </c>
      <c r="AB38" s="37">
        <f>VLOOKUP(A38,'3. Sub Confort'!A:P,6,FALSE)</f>
        <v>2.75120822802627</v>
      </c>
      <c r="AC38" s="37">
        <f>VLOOKUP(A38,'3. Sub Confort'!A:P,7,FALSE)</f>
        <v>0.125951233791876</v>
      </c>
      <c r="AD38" s="37">
        <f>VLOOKUP(A38,'3. Sub Confort'!A:P,8,FALSE)</f>
        <v>8.6595571097562107E-2</v>
      </c>
      <c r="AE38" s="37">
        <f>VLOOKUP(A38,'3. Sub Confort'!A:P,9,FALSE)</f>
        <v>974</v>
      </c>
      <c r="AF38" s="37">
        <f>VLOOKUP(A38,'3. Sub Confort'!A:P,10,FALSE)</f>
        <v>1.4672165489364513</v>
      </c>
      <c r="AG38" s="37">
        <f>VLOOKUP(A38,'3. Sub Confort'!A:P,11,FALSE)</f>
        <v>0.24952586144750671</v>
      </c>
      <c r="AH38" s="37">
        <f>VLOOKUP(A38,'3. Sub Confort'!A:P,12,FALSE)</f>
        <v>0.39818617385352501</v>
      </c>
      <c r="AI38" s="37">
        <f>VLOOKUP(A38,'3. Sub Confort'!A:P,13,FALSE)</f>
        <v>0.7580598867634758</v>
      </c>
      <c r="AJ38" s="37">
        <f>VLOOKUP(A38,'3. Sub Confort'!A:P,14,FALSE)</f>
        <v>4.9188378379024116E-2</v>
      </c>
      <c r="AK38" s="51">
        <f>VLOOKUP(A38,'3. Sub Confort'!A:P,16,FALSE)</f>
        <v>0.41694866460585522</v>
      </c>
      <c r="AL38">
        <f>VLOOKUP(B38,semaforos!A:M,2,FALSE)</f>
        <v>59</v>
      </c>
      <c r="AM38">
        <f>VLOOKUP(B38,semaforos!A:M,4,FALSE)</f>
        <v>8.8876567132674084E-2</v>
      </c>
      <c r="AN38">
        <f>VLOOKUP(B38,'cestos y bancos'!A:M,2,FALSE)</f>
        <v>609</v>
      </c>
      <c r="AO38">
        <f>VLOOKUP(B38,'cestos y bancos'!A:M,4,FALSE)</f>
        <v>0.91738693870844934</v>
      </c>
      <c r="AP38">
        <f>VLOOKUP(B38,'cestos y bancos'!A:M,5,FALSE)</f>
        <v>0.47845421339358413</v>
      </c>
      <c r="AQ38">
        <f>VLOOKUP(B38,luminarias!A:M,2,FALSE)</f>
        <v>5368</v>
      </c>
      <c r="AR38">
        <f>VLOOKUP(B38,luminarias!A:M,4,FALSE)</f>
        <v>8.0862612265795661</v>
      </c>
      <c r="AS38">
        <f>VLOOKUP(B38,luminarias!A:M,5,FALSE)</f>
        <v>0.47398151943461253</v>
      </c>
      <c r="AT38">
        <f>VLOOKUP(B38,puentes!A:M,2,FALSE)</f>
        <v>24</v>
      </c>
      <c r="AU38">
        <f>VLOOKUP(B38,puentes!A:M,4,FALSE)</f>
        <v>3.6153179850579281E-2</v>
      </c>
      <c r="AV38">
        <f t="shared" si="1"/>
        <v>0.26936636995286251</v>
      </c>
      <c r="AW38" s="54">
        <f>VLOOKUP(B38,entropia!A:CM,82,FALSE)</f>
        <v>0.38563792268367697</v>
      </c>
      <c r="AX38" s="54">
        <f>VLOOKUP(B38,'empleo 2016'!A:C,3,FALSE)</f>
        <v>13461</v>
      </c>
      <c r="AY38" s="54">
        <f>VLOOKUP(B38,'empleo 2016'!A:G,5,FALSE)</f>
        <v>20.277414790110011</v>
      </c>
      <c r="AZ38" s="54">
        <f>VLOOKUP(B38,'empleo 2016'!A:G,6,FALSE)</f>
        <v>5.1304928971332368E-2</v>
      </c>
      <c r="BA38" s="59">
        <f t="shared" si="2"/>
        <v>0.21847142582750467</v>
      </c>
      <c r="BB38" s="60">
        <f t="shared" si="3"/>
        <v>0.36697376556301997</v>
      </c>
    </row>
    <row r="39" spans="1:54" x14ac:dyDescent="0.25">
      <c r="A39">
        <v>43</v>
      </c>
      <c r="B39" t="str">
        <f t="shared" si="0"/>
        <v>UPZ43</v>
      </c>
      <c r="C39" t="str">
        <f>VLOOKUP(A39,'1. Sub Calidad Ambiental'!$1:$1048576,2,FALSE)</f>
        <v>SAN RAFAEL</v>
      </c>
      <c r="D39" s="32">
        <f>VLOOKUP(A39,'1. Sub Calidad Ambiental'!$1:$1048576,3,FALSE)</f>
        <v>3293127.137815</v>
      </c>
      <c r="E39" s="32">
        <f>VLOOKUP(A39,'1. Sub Calidad Ambiental'!$1:$1048576,4,FALSE)</f>
        <v>92.438017000000002</v>
      </c>
      <c r="F39" s="32">
        <f>VLOOKUP(A39,'1. Sub Calidad Ambiental'!$1:$1048576,5,FALSE)</f>
        <v>0.78276847685678796</v>
      </c>
      <c r="G39" s="32">
        <f>VLOOKUP(A39,'1. Sub Calidad Ambiental'!$1:$1048576,6,FALSE)</f>
        <v>7595</v>
      </c>
      <c r="H39" s="32">
        <f>VLOOKUP(A39,'1. Sub Calidad Ambiental'!$1:$1048576,7,FALSE)</f>
        <v>23.06318487612144</v>
      </c>
      <c r="I39" s="32">
        <f>VLOOKUP(A39,'1. Sub Calidad Ambiental'!$1:$1048576,8,FALSE)</f>
        <v>0.13340152905883237</v>
      </c>
      <c r="J39" s="32">
        <f>VLOOKUP(A39,'1. Sub Calidad Ambiental'!$1:$1048576,9,FALSE)</f>
        <v>252957.206381</v>
      </c>
      <c r="K39" s="32">
        <f>VLOOKUP(A39,'1. Sub Calidad Ambiental'!$1:$1048576,10,FALSE)</f>
        <v>7.6813677636763777E-2</v>
      </c>
      <c r="L39" s="33">
        <f>VLOOKUP(A39,'1. Sub Calidad Ambiental'!$1:$1048576,11,FALSE)</f>
        <v>0.14248224327960277</v>
      </c>
      <c r="M39" s="34">
        <f>VLOOKUP(A39,'2. Sub Densidad'!$1:$1048576,3,FALSE)</f>
        <v>3293127.137815</v>
      </c>
      <c r="N39" s="34">
        <f>VLOOKUP(A39,'2. Sub Densidad'!$1:$1048576,4,FALSE)</f>
        <v>1572325.9976900001</v>
      </c>
      <c r="O39" s="34">
        <f>VLOOKUP(A39,'2. Sub Densidad'!$1:$1048576,5,FALSE)</f>
        <v>0.47745681593491202</v>
      </c>
      <c r="P39" s="34">
        <f>VLOOKUP(A39,'2. Sub Densidad'!$1:$1048576,6,FALSE)</f>
        <v>3414403.0067106602</v>
      </c>
      <c r="Q39" s="34">
        <f>VLOOKUP(A39,'2. Sub Densidad'!$1:$1048576,7,FALSE)</f>
        <v>1.0368269622824604</v>
      </c>
      <c r="R39" s="34">
        <f>VLOOKUP(A39,'2. Sub Densidad'!$1:$1048576,8,FALSE)</f>
        <v>0.52900986664851535</v>
      </c>
      <c r="S39" s="34">
        <f>VLOOKUP(A39,'2. Sub Densidad'!$1:$1048576,9,FALSE)</f>
        <v>67170</v>
      </c>
      <c r="T39" s="46">
        <f>VLOOKUP(A39,'2. Sub Densidad'!$1:$1048576,10,FALSE)</f>
        <v>203.97026045149141</v>
      </c>
      <c r="U39" s="34">
        <f>VLOOKUP(A39,'2. Sub Densidad'!$1:$1048576,11,FALSE)</f>
        <v>0.32337662730556455</v>
      </c>
      <c r="V39" s="35">
        <f>VLOOKUP(A39,'2. Sub Densidad'!$1:$1048576,12,FALSE)</f>
        <v>0.44328110329633064</v>
      </c>
      <c r="W39" s="38">
        <f>VLOOKUP(A39,'4. Sub proximidad '!A:M,3,FALSE)</f>
        <v>7931.3402863499996</v>
      </c>
      <c r="X39" s="49">
        <f>VLOOKUP(A39,'4. Sub proximidad '!A:M,4,FALSE)</f>
        <v>0.61300952024870115</v>
      </c>
      <c r="Y39" s="37">
        <f>VLOOKUP(A39,'3. Sub Confort'!A:P,3,FALSE)</f>
        <v>3293127.137815</v>
      </c>
      <c r="Z39" s="37">
        <f>VLOOKUP(A39,'3. Sub Confort'!A:P,4,FALSE)</f>
        <v>340542.15030400001</v>
      </c>
      <c r="AA39" s="37">
        <f>VLOOKUP(A39,'3. Sub Confort'!A:P,5,FALSE)</f>
        <v>0.10340996142953375</v>
      </c>
      <c r="AB39" s="37">
        <f>VLOOKUP(A39,'3. Sub Confort'!A:P,6,FALSE)</f>
        <v>2.8357952340057002</v>
      </c>
      <c r="AC39" s="37">
        <f>VLOOKUP(A39,'3. Sub Confort'!A:P,7,FALSE)</f>
        <v>0.13763184108162199</v>
      </c>
      <c r="AD39" s="37">
        <f>VLOOKUP(A39,'3. Sub Confort'!A:P,8,FALSE)</f>
        <v>0.11196543134255582</v>
      </c>
      <c r="AE39" s="37">
        <f>VLOOKUP(A39,'3. Sub Confort'!A:P,9,FALSE)</f>
        <v>606</v>
      </c>
      <c r="AF39" s="37">
        <f>VLOOKUP(A39,'3. Sub Confort'!A:P,10,FALSE)</f>
        <v>1.8401961862975107</v>
      </c>
      <c r="AG39" s="37">
        <f>VLOOKUP(A39,'3. Sub Confort'!A:P,11,FALSE)</f>
        <v>0.31733500995924524</v>
      </c>
      <c r="AH39" s="37">
        <f>VLOOKUP(A39,'3. Sub Confort'!A:P,12,FALSE)</f>
        <v>0.37953795379538002</v>
      </c>
      <c r="AI39" s="37">
        <f>VLOOKUP(A39,'3. Sub Confort'!A:P,13,FALSE)</f>
        <v>0.6101679143761547</v>
      </c>
      <c r="AJ39" s="37">
        <f>VLOOKUP(A39,'3. Sub Confort'!A:P,14,FALSE)</f>
        <v>3.5691804005153725E-2</v>
      </c>
      <c r="AK39" s="51">
        <f>VLOOKUP(A39,'3. Sub Confort'!A:P,16,FALSE)</f>
        <v>0.41232495196799362</v>
      </c>
      <c r="AL39">
        <f>VLOOKUP(B39,semaforos!A:M,2,FALSE)</f>
        <v>22</v>
      </c>
      <c r="AM39">
        <f>VLOOKUP(B39,semaforos!A:M,4,FALSE)</f>
        <v>6.6805802142915344E-2</v>
      </c>
      <c r="AN39">
        <f>VLOOKUP(B39,'cestos y bancos'!A:M,2,FALSE)</f>
        <v>20</v>
      </c>
      <c r="AO39">
        <f>VLOOKUP(B39,'cestos y bancos'!A:M,4,FALSE)</f>
        <v>6.0732547402650321E-2</v>
      </c>
      <c r="AP39">
        <f>VLOOKUP(B39,'cestos y bancos'!A:M,5,FALSE)</f>
        <v>3.1674467957689474E-2</v>
      </c>
      <c r="AQ39">
        <f>VLOOKUP(B39,luminarias!A:M,2,FALSE)</f>
        <v>3752</v>
      </c>
      <c r="AR39">
        <f>VLOOKUP(B39,luminarias!A:M,4,FALSE)</f>
        <v>11.3934258927372</v>
      </c>
      <c r="AS39">
        <f>VLOOKUP(B39,luminarias!A:M,5,FALSE)</f>
        <v>0.66783315117925202</v>
      </c>
      <c r="AT39">
        <f>VLOOKUP(B39,puentes!A:M,2,FALSE)</f>
        <v>23</v>
      </c>
      <c r="AU39">
        <f>VLOOKUP(B39,puentes!A:M,4,FALSE)</f>
        <v>6.9842429513047866E-2</v>
      </c>
      <c r="AV39">
        <f t="shared" si="1"/>
        <v>0.20903896269822617</v>
      </c>
      <c r="AW39" s="54">
        <f>VLOOKUP(B39,entropia!A:CM,82,FALSE)</f>
        <v>0.35437093500899319</v>
      </c>
      <c r="AX39" s="54">
        <f>VLOOKUP(B39,'empleo 2016'!A:C,3,FALSE)</f>
        <v>22312</v>
      </c>
      <c r="AY39" s="54">
        <f>VLOOKUP(B39,'empleo 2016'!A:G,5,FALSE)</f>
        <v>67.753232478526996</v>
      </c>
      <c r="AZ39" s="54">
        <f>VLOOKUP(B39,'empleo 2016'!A:G,6,FALSE)</f>
        <v>0.17180178019716194</v>
      </c>
      <c r="BA39" s="59">
        <f t="shared" si="2"/>
        <v>0.26308635760307758</v>
      </c>
      <c r="BB39" s="60">
        <f t="shared" si="3"/>
        <v>0.37483683527914113</v>
      </c>
    </row>
    <row r="40" spans="1:54" x14ac:dyDescent="0.25">
      <c r="A40">
        <v>44</v>
      </c>
      <c r="B40" t="str">
        <f t="shared" si="0"/>
        <v>UPZ44</v>
      </c>
      <c r="C40" t="str">
        <f>VLOOKUP(A40,'1. Sub Calidad Ambiental'!$1:$1048576,2,FALSE)</f>
        <v>AMERICAS</v>
      </c>
      <c r="D40" s="32">
        <f>VLOOKUP(A40,'1. Sub Calidad Ambiental'!$1:$1048576,3,FALSE)</f>
        <v>3809694.0233229999</v>
      </c>
      <c r="E40" s="32">
        <f>VLOOKUP(A40,'1. Sub Calidad Ambiental'!$1:$1048576,4,FALSE)</f>
        <v>93.948063883125045</v>
      </c>
      <c r="F40" s="32">
        <f>VLOOKUP(A40,'1. Sub Calidad Ambiental'!$1:$1048576,5,FALSE)</f>
        <v>0.82747746916457454</v>
      </c>
      <c r="G40" s="32">
        <f>VLOOKUP(A40,'1. Sub Calidad Ambiental'!$1:$1048576,6,FALSE)</f>
        <v>15713</v>
      </c>
      <c r="H40" s="32">
        <f>VLOOKUP(A40,'1. Sub Calidad Ambiental'!$1:$1048576,7,FALSE)</f>
        <v>41.244782136845622</v>
      </c>
      <c r="I40" s="32">
        <f>VLOOKUP(A40,'1. Sub Calidad Ambiental'!$1:$1048576,8,FALSE)</f>
        <v>0.23856709436736384</v>
      </c>
      <c r="J40" s="32">
        <f>VLOOKUP(A40,'1. Sub Calidad Ambiental'!$1:$1048576,9,FALSE)</f>
        <v>428133.61506799998</v>
      </c>
      <c r="K40" s="32">
        <f>VLOOKUP(A40,'1. Sub Calidad Ambiental'!$1:$1048576,10,FALSE)</f>
        <v>0.11238005268847315</v>
      </c>
      <c r="L40" s="33">
        <f>VLOOKUP(A40,'1. Sub Calidad Ambiental'!$1:$1048576,11,FALSE)</f>
        <v>0.17448989263042081</v>
      </c>
      <c r="M40" s="34">
        <f>VLOOKUP(A40,'2. Sub Densidad'!$1:$1048576,3,FALSE)</f>
        <v>3809694.0233229999</v>
      </c>
      <c r="N40" s="34">
        <f>VLOOKUP(A40,'2. Sub Densidad'!$1:$1048576,4,FALSE)</f>
        <v>1452353.7648799999</v>
      </c>
      <c r="O40" s="34">
        <f>VLOOKUP(A40,'2. Sub Densidad'!$1:$1048576,5,FALSE)</f>
        <v>0.38122582968308477</v>
      </c>
      <c r="P40" s="34">
        <f>VLOOKUP(A40,'2. Sub Densidad'!$1:$1048576,6,FALSE)</f>
        <v>3509721.6783330399</v>
      </c>
      <c r="Q40" s="34">
        <f>VLOOKUP(A40,'2. Sub Densidad'!$1:$1048576,7,FALSE)</f>
        <v>0.92126077759696046</v>
      </c>
      <c r="R40" s="34">
        <f>VLOOKUP(A40,'2. Sub Densidad'!$1:$1048576,8,FALSE)</f>
        <v>0.46998925236028105</v>
      </c>
      <c r="S40" s="34">
        <f>VLOOKUP(A40,'2. Sub Densidad'!$1:$1048576,9,FALSE)</f>
        <v>104925</v>
      </c>
      <c r="T40" s="46">
        <f>VLOOKUP(A40,'2. Sub Densidad'!$1:$1048576,10,FALSE)</f>
        <v>275.41581911210636</v>
      </c>
      <c r="U40" s="34">
        <f>VLOOKUP(A40,'2. Sub Densidad'!$1:$1048576,11,FALSE)</f>
        <v>0.43736691034061825</v>
      </c>
      <c r="V40" s="35">
        <f>VLOOKUP(A40,'2. Sub Densidad'!$1:$1048576,12,FALSE)</f>
        <v>0.42952733079466138</v>
      </c>
      <c r="W40" s="38">
        <f>VLOOKUP(A40,'4. Sub proximidad '!A:M,3,FALSE)</f>
        <v>7907.0113866499996</v>
      </c>
      <c r="X40" s="49">
        <f>VLOOKUP(A40,'4. Sub proximidad '!A:M,4,FALSE)</f>
        <v>0.61064228399165754</v>
      </c>
      <c r="Y40" s="37">
        <f>VLOOKUP(A40,'3. Sub Confort'!A:P,3,FALSE)</f>
        <v>3809694.0233229999</v>
      </c>
      <c r="Z40" s="37">
        <f>VLOOKUP(A40,'3. Sub Confort'!A:P,4,FALSE)</f>
        <v>422052.491997</v>
      </c>
      <c r="AA40" s="37">
        <f>VLOOKUP(A40,'3. Sub Confort'!A:P,5,FALSE)</f>
        <v>0.11078382920339239</v>
      </c>
      <c r="AB40" s="37">
        <f>VLOOKUP(A40,'3. Sub Confort'!A:P,6,FALSE)</f>
        <v>3.1384000825555098</v>
      </c>
      <c r="AC40" s="37">
        <f>VLOOKUP(A40,'3. Sub Confort'!A:P,7,FALSE)</f>
        <v>0.179418500379421</v>
      </c>
      <c r="AD40" s="37">
        <f>VLOOKUP(A40,'3. Sub Confort'!A:P,8,FALSE)</f>
        <v>0.12794249699739954</v>
      </c>
      <c r="AE40" s="37">
        <f>VLOOKUP(A40,'3. Sub Confort'!A:P,9,FALSE)</f>
        <v>789</v>
      </c>
      <c r="AF40" s="37">
        <f>VLOOKUP(A40,'3. Sub Confort'!A:P,10,FALSE)</f>
        <v>2.0710324639452171</v>
      </c>
      <c r="AG40" s="37">
        <f>VLOOKUP(A40,'3. Sub Confort'!A:P,11,FALSE)</f>
        <v>0.35930194290941508</v>
      </c>
      <c r="AH40" s="37">
        <f>VLOOKUP(A40,'3. Sub Confort'!A:P,12,FALSE)</f>
        <v>0.35720321081537798</v>
      </c>
      <c r="AI40" s="37">
        <f>VLOOKUP(A40,'3. Sub Confort'!A:P,13,FALSE)</f>
        <v>0.72729025648793388</v>
      </c>
      <c r="AJ40" s="37">
        <f>VLOOKUP(A40,'3. Sub Confort'!A:P,14,FALSE)</f>
        <v>4.6380351704102658E-2</v>
      </c>
      <c r="AK40" s="51">
        <f>VLOOKUP(A40,'3. Sub Confort'!A:P,16,FALSE)</f>
        <v>0.42435726265366241</v>
      </c>
      <c r="AL40">
        <f>VLOOKUP(B40,semaforos!A:M,2,FALSE)</f>
        <v>31</v>
      </c>
      <c r="AM40">
        <f>VLOOKUP(B40,semaforos!A:M,4,FALSE)</f>
        <v>8.1371364236187946E-2</v>
      </c>
      <c r="AN40">
        <f>VLOOKUP(B40,'cestos y bancos'!A:M,2,FALSE)</f>
        <v>148</v>
      </c>
      <c r="AO40">
        <f>VLOOKUP(B40,'cestos y bancos'!A:M,4,FALSE)</f>
        <v>0.388482642159865</v>
      </c>
      <c r="AP40">
        <f>VLOOKUP(B40,'cestos y bancos'!A:M,5,FALSE)</f>
        <v>0.2026093343266252</v>
      </c>
      <c r="AQ40">
        <f>VLOOKUP(B40,luminarias!A:M,2,FALSE)</f>
        <v>4490</v>
      </c>
      <c r="AR40">
        <f>VLOOKUP(B40,luminarias!A:M,4,FALSE)</f>
        <v>11.785723400660769</v>
      </c>
      <c r="AS40">
        <f>VLOOKUP(B40,luminarias!A:M,5,FALSE)</f>
        <v>0.69082792758652833</v>
      </c>
      <c r="AT40">
        <f>VLOOKUP(B40,puentes!A:M,2,FALSE)</f>
        <v>22</v>
      </c>
      <c r="AU40">
        <f>VLOOKUP(B40,puentes!A:M,4,FALSE)</f>
        <v>5.7747419780520476E-2</v>
      </c>
      <c r="AV40">
        <f t="shared" si="1"/>
        <v>0.25813901148246549</v>
      </c>
      <c r="AW40" s="54">
        <f>VLOOKUP(B40,entropia!A:CM,82,FALSE)</f>
        <v>0.43548730215946446</v>
      </c>
      <c r="AX40" s="54">
        <f>VLOOKUP(B40,'empleo 2016'!A:C,3,FALSE)</f>
        <v>23978</v>
      </c>
      <c r="AY40" s="54">
        <f>VLOOKUP(B40,'empleo 2016'!A:G,5,FALSE)</f>
        <v>62.939422062184718</v>
      </c>
      <c r="AZ40" s="54">
        <f>VLOOKUP(B40,'empleo 2016'!A:G,6,FALSE)</f>
        <v>0.15958400226705452</v>
      </c>
      <c r="BA40" s="59">
        <f t="shared" si="2"/>
        <v>0.2975356522132595</v>
      </c>
      <c r="BB40" s="60">
        <f t="shared" si="3"/>
        <v>0.38731048445673233</v>
      </c>
    </row>
    <row r="41" spans="1:54" x14ac:dyDescent="0.25">
      <c r="A41">
        <v>45</v>
      </c>
      <c r="B41" t="str">
        <f t="shared" si="0"/>
        <v>UPZ45</v>
      </c>
      <c r="C41" t="str">
        <f>VLOOKUP(A41,'1. Sub Calidad Ambiental'!$1:$1048576,2,FALSE)</f>
        <v>CARVAJAL</v>
      </c>
      <c r="D41" s="32">
        <f>VLOOKUP(A41,'1. Sub Calidad Ambiental'!$1:$1048576,3,FALSE)</f>
        <v>4385930.0532569997</v>
      </c>
      <c r="E41" s="32">
        <f>VLOOKUP(A41,'1. Sub Calidad Ambiental'!$1:$1048576,4,FALSE)</f>
        <v>91.486636265766847</v>
      </c>
      <c r="F41" s="32">
        <f>VLOOKUP(A41,'1. Sub Calidad Ambiental'!$1:$1048576,5,FALSE)</f>
        <v>0.75460029585264621</v>
      </c>
      <c r="G41" s="32">
        <f>VLOOKUP(A41,'1. Sub Calidad Ambiental'!$1:$1048576,6,FALSE)</f>
        <v>8366</v>
      </c>
      <c r="H41" s="32">
        <f>VLOOKUP(A41,'1. Sub Calidad Ambiental'!$1:$1048576,7,FALSE)</f>
        <v>19.074631602452012</v>
      </c>
      <c r="I41" s="32">
        <f>VLOOKUP(A41,'1. Sub Calidad Ambiental'!$1:$1048576,8,FALSE)</f>
        <v>0.11033103344870512</v>
      </c>
      <c r="J41" s="32">
        <f>VLOOKUP(A41,'1. Sub Calidad Ambiental'!$1:$1048576,9,FALSE)</f>
        <v>253700.84565599999</v>
      </c>
      <c r="K41" s="32">
        <f>VLOOKUP(A41,'1. Sub Calidad Ambiental'!$1:$1048576,10,FALSE)</f>
        <v>5.7844252547438892E-2</v>
      </c>
      <c r="L41" s="33">
        <f>VLOOKUP(A41,'1. Sub Calidad Ambiental'!$1:$1048576,11,FALSE)</f>
        <v>0.13785833004783263</v>
      </c>
      <c r="M41" s="34">
        <f>VLOOKUP(A41,'2. Sub Densidad'!$1:$1048576,3,FALSE)</f>
        <v>4385930.0532569997</v>
      </c>
      <c r="N41" s="34">
        <f>VLOOKUP(A41,'2. Sub Densidad'!$1:$1048576,4,FALSE)</f>
        <v>2038745.23645</v>
      </c>
      <c r="O41" s="34">
        <f>VLOOKUP(A41,'2. Sub Densidad'!$1:$1048576,5,FALSE)</f>
        <v>0.46483760837362742</v>
      </c>
      <c r="P41" s="34">
        <f>VLOOKUP(A41,'2. Sub Densidad'!$1:$1048576,6,FALSE)</f>
        <v>4160727.5182662499</v>
      </c>
      <c r="Q41" s="34">
        <f>VLOOKUP(A41,'2. Sub Densidad'!$1:$1048576,7,FALSE)</f>
        <v>0.94865341392676472</v>
      </c>
      <c r="R41" s="34">
        <f>VLOOKUP(A41,'2. Sub Densidad'!$1:$1048576,8,FALSE)</f>
        <v>0.48397890017602402</v>
      </c>
      <c r="S41" s="34">
        <f>VLOOKUP(A41,'2. Sub Densidad'!$1:$1048576,9,FALSE)</f>
        <v>131125</v>
      </c>
      <c r="T41" s="46">
        <f>VLOOKUP(A41,'2. Sub Densidad'!$1:$1048576,10,FALSE)</f>
        <v>298.96737615007413</v>
      </c>
      <c r="U41" s="34">
        <f>VLOOKUP(A41,'2. Sub Densidad'!$1:$1048576,11,FALSE)</f>
        <v>0.47494305507239842</v>
      </c>
      <c r="V41" s="35">
        <f>VLOOKUP(A41,'2. Sub Densidad'!$1:$1048576,12,FALSE)</f>
        <v>0.47458652120734995</v>
      </c>
      <c r="W41" s="38">
        <f>VLOOKUP(A41,'4. Sub proximidad '!A:M,3,FALSE)</f>
        <v>7951.3230133400002</v>
      </c>
      <c r="X41" s="49">
        <f>VLOOKUP(A41,'4. Sub proximidad '!A:M,4,FALSE)</f>
        <v>0.6149538677707278</v>
      </c>
      <c r="Y41" s="37">
        <f>VLOOKUP(A41,'3. Sub Confort'!A:P,3,FALSE)</f>
        <v>4385930.0532569997</v>
      </c>
      <c r="Z41" s="37">
        <f>VLOOKUP(A41,'3. Sub Confort'!A:P,4,FALSE)</f>
        <v>479752.54048600001</v>
      </c>
      <c r="AA41" s="37">
        <f>VLOOKUP(A41,'3. Sub Confort'!A:P,5,FALSE)</f>
        <v>0.10938444860280772</v>
      </c>
      <c r="AB41" s="37">
        <f>VLOOKUP(A41,'3. Sub Confort'!A:P,6,FALSE)</f>
        <v>3.0153618009640102</v>
      </c>
      <c r="AC41" s="37">
        <f>VLOOKUP(A41,'3. Sub Confort'!A:P,7,FALSE)</f>
        <v>0.16242816206167901</v>
      </c>
      <c r="AD41" s="37">
        <f>VLOOKUP(A41,'3. Sub Confort'!A:P,8,FALSE)</f>
        <v>0.12264537696752553</v>
      </c>
      <c r="AE41" s="37">
        <f>VLOOKUP(A41,'3. Sub Confort'!A:P,9,FALSE)</f>
        <v>1048</v>
      </c>
      <c r="AF41" s="37">
        <f>VLOOKUP(A41,'3. Sub Confort'!A:P,10,FALSE)</f>
        <v>2.389458991079334</v>
      </c>
      <c r="AG41" s="37">
        <f>VLOOKUP(A41,'3. Sub Confort'!A:P,11,FALSE)</f>
        <v>0.41719312383630391</v>
      </c>
      <c r="AH41" s="37">
        <f>VLOOKUP(A41,'3. Sub Confort'!A:P,12,FALSE)</f>
        <v>0.36195928753180701</v>
      </c>
      <c r="AI41" s="37">
        <f>VLOOKUP(A41,'3. Sub Confort'!A:P,13,FALSE)</f>
        <v>0.46540474771371687</v>
      </c>
      <c r="AJ41" s="37">
        <f>VLOOKUP(A41,'3. Sub Confort'!A:P,14,FALSE)</f>
        <v>2.2480763446848965E-2</v>
      </c>
      <c r="AK41" s="51">
        <f>VLOOKUP(A41,'3. Sub Confort'!A:P,16,FALSE)</f>
        <v>0.42665740135413655</v>
      </c>
      <c r="AL41">
        <f>VLOOKUP(B41,semaforos!A:M,2,FALSE)</f>
        <v>32</v>
      </c>
      <c r="AM41">
        <f>VLOOKUP(B41,semaforos!A:M,4,FALSE)</f>
        <v>7.2960579880235091E-2</v>
      </c>
      <c r="AN41">
        <f>VLOOKUP(B41,'cestos y bancos'!A:M,2,FALSE)</f>
        <v>112</v>
      </c>
      <c r="AO41">
        <f>VLOOKUP(B41,'cestos y bancos'!A:M,4,FALSE)</f>
        <v>0.25536202958082282</v>
      </c>
      <c r="AP41">
        <f>VLOOKUP(B41,'cestos y bancos'!A:M,5,FALSE)</f>
        <v>0.13318157675723233</v>
      </c>
      <c r="AQ41">
        <f>VLOOKUP(B41,luminarias!A:M,2,FALSE)</f>
        <v>4987</v>
      </c>
      <c r="AR41">
        <f>VLOOKUP(B41,luminarias!A:M,4,FALSE)</f>
        <v>11.370450370710387</v>
      </c>
      <c r="AS41">
        <f>VLOOKUP(B41,luminarias!A:M,5,FALSE)</f>
        <v>0.66648642584662521</v>
      </c>
      <c r="AT41">
        <f>VLOOKUP(B41,puentes!A:M,2,FALSE)</f>
        <v>22</v>
      </c>
      <c r="AU41">
        <f>VLOOKUP(B41,puentes!A:M,4,FALSE)</f>
        <v>5.0160398667661629E-2</v>
      </c>
      <c r="AV41">
        <f t="shared" si="1"/>
        <v>0.23069724528793858</v>
      </c>
      <c r="AW41" s="54">
        <f>VLOOKUP(B41,entropia!A:CM,82,FALSE)</f>
        <v>0.43914236400427487</v>
      </c>
      <c r="AX41" s="54">
        <f>VLOOKUP(B41,'empleo 2016'!A:C,3,FALSE)</f>
        <v>24116</v>
      </c>
      <c r="AY41" s="54">
        <f>VLOOKUP(B41,'empleo 2016'!A:G,5,FALSE)</f>
        <v>54.984906980834531</v>
      </c>
      <c r="AZ41" s="54">
        <f>VLOOKUP(B41,'empleo 2016'!A:G,6,FALSE)</f>
        <v>0.13939490248952879</v>
      </c>
      <c r="BA41" s="59">
        <f t="shared" si="2"/>
        <v>0.28926863324690183</v>
      </c>
      <c r="BB41" s="60">
        <f t="shared" si="3"/>
        <v>0.38866495072538976</v>
      </c>
    </row>
    <row r="42" spans="1:54" x14ac:dyDescent="0.25">
      <c r="A42">
        <v>46</v>
      </c>
      <c r="B42" t="str">
        <f t="shared" si="0"/>
        <v>UPZ46</v>
      </c>
      <c r="C42" t="str">
        <f>VLOOKUP(A42,'1. Sub Calidad Ambiental'!$1:$1048576,2,FALSE)</f>
        <v>CASTILLA</v>
      </c>
      <c r="D42" s="32">
        <f>VLOOKUP(A42,'1. Sub Calidad Ambiental'!$1:$1048576,3,FALSE)</f>
        <v>5031965.7113720002</v>
      </c>
      <c r="E42" s="32">
        <f>VLOOKUP(A42,'1. Sub Calidad Ambiental'!$1:$1048576,4,FALSE)</f>
        <v>95.865893518322892</v>
      </c>
      <c r="F42" s="32">
        <f>VLOOKUP(A42,'1. Sub Calidad Ambiental'!$1:$1048576,5,FALSE)</f>
        <v>0.88425996470554602</v>
      </c>
      <c r="G42" s="32">
        <f>VLOOKUP(A42,'1. Sub Calidad Ambiental'!$1:$1048576,6,FALSE)</f>
        <v>22682</v>
      </c>
      <c r="H42" s="32">
        <f>VLOOKUP(A42,'1. Sub Calidad Ambiental'!$1:$1048576,7,FALSE)</f>
        <v>45.075823845022974</v>
      </c>
      <c r="I42" s="32">
        <f>VLOOKUP(A42,'1. Sub Calidad Ambiental'!$1:$1048576,8,FALSE)</f>
        <v>0.26072651530181401</v>
      </c>
      <c r="J42" s="32">
        <f>VLOOKUP(A42,'1. Sub Calidad Ambiental'!$1:$1048576,9,FALSE)</f>
        <v>479679.25179499999</v>
      </c>
      <c r="K42" s="32">
        <f>VLOOKUP(A42,'1. Sub Calidad Ambiental'!$1:$1048576,10,FALSE)</f>
        <v>9.5326415025235159E-2</v>
      </c>
      <c r="L42" s="33">
        <f>VLOOKUP(A42,'1. Sub Calidad Ambiental'!$1:$1048576,11,FALSE)</f>
        <v>0.15726432187383441</v>
      </c>
      <c r="M42" s="34">
        <f>VLOOKUP(A42,'2. Sub Densidad'!$1:$1048576,3,FALSE)</f>
        <v>5031965.7113720002</v>
      </c>
      <c r="N42" s="34">
        <f>VLOOKUP(A42,'2. Sub Densidad'!$1:$1048576,4,FALSE)</f>
        <v>1659018.94888</v>
      </c>
      <c r="O42" s="34">
        <f>VLOOKUP(A42,'2. Sub Densidad'!$1:$1048576,5,FALSE)</f>
        <v>0.32969599636394525</v>
      </c>
      <c r="P42" s="34">
        <f>VLOOKUP(A42,'2. Sub Densidad'!$1:$1048576,6,FALSE)</f>
        <v>4724270.51447012</v>
      </c>
      <c r="Q42" s="34">
        <f>VLOOKUP(A42,'2. Sub Densidad'!$1:$1048576,7,FALSE)</f>
        <v>0.93885188919183138</v>
      </c>
      <c r="R42" s="34">
        <f>VLOOKUP(A42,'2. Sub Densidad'!$1:$1048576,8,FALSE)</f>
        <v>0.47897317975364107</v>
      </c>
      <c r="S42" s="34">
        <f>VLOOKUP(A42,'2. Sub Densidad'!$1:$1048576,9,FALSE)</f>
        <v>137570</v>
      </c>
      <c r="T42" s="46">
        <f>VLOOKUP(A42,'2. Sub Densidad'!$1:$1048576,10,FALSE)</f>
        <v>273.3921649924967</v>
      </c>
      <c r="U42" s="34">
        <f>VLOOKUP(A42,'2. Sub Densidad'!$1:$1048576,11,FALSE)</f>
        <v>0.43413820151415172</v>
      </c>
      <c r="V42" s="35">
        <f>VLOOKUP(A42,'2. Sub Densidad'!$1:$1048576,12,FALSE)</f>
        <v>0.41426912587724601</v>
      </c>
      <c r="W42" s="38">
        <f>VLOOKUP(A42,'4. Sub proximidad '!A:M,3,FALSE)</f>
        <v>7512.5998111299996</v>
      </c>
      <c r="X42" s="49">
        <f>VLOOKUP(A42,'4. Sub proximidad '!A:M,4,FALSE)</f>
        <v>0.57226548137083755</v>
      </c>
      <c r="Y42" s="37">
        <f>VLOOKUP(A42,'3. Sub Confort'!A:P,3,FALSE)</f>
        <v>5031965.7113720002</v>
      </c>
      <c r="Z42" s="37">
        <f>VLOOKUP(A42,'3. Sub Confort'!A:P,4,FALSE)</f>
        <v>402987.86099299998</v>
      </c>
      <c r="AA42" s="37">
        <f>VLOOKUP(A42,'3. Sub Confort'!A:P,5,FALSE)</f>
        <v>8.0085573731606879E-2</v>
      </c>
      <c r="AB42" s="37">
        <f>VLOOKUP(A42,'3. Sub Confort'!A:P,6,FALSE)</f>
        <v>2.7431626644306202</v>
      </c>
      <c r="AC42" s="37">
        <f>VLOOKUP(A42,'3. Sub Confort'!A:P,7,FALSE)</f>
        <v>0.124840223091151</v>
      </c>
      <c r="AD42" s="37">
        <f>VLOOKUP(A42,'3. Sub Confort'!A:P,8,FALSE)</f>
        <v>9.1274236071492904E-2</v>
      </c>
      <c r="AE42" s="37">
        <f>VLOOKUP(A42,'3. Sub Confort'!A:P,9,FALSE)</f>
        <v>926</v>
      </c>
      <c r="AF42" s="37">
        <f>VLOOKUP(A42,'3. Sub Confort'!A:P,10,FALSE)</f>
        <v>1.8402351150908771</v>
      </c>
      <c r="AG42" s="37">
        <f>VLOOKUP(A42,'3. Sub Confort'!A:P,11,FALSE)</f>
        <v>0.31734208736526515</v>
      </c>
      <c r="AH42" s="37">
        <f>VLOOKUP(A42,'3. Sub Confort'!A:P,12,FALSE)</f>
        <v>0.36861051115910698</v>
      </c>
      <c r="AI42" s="37">
        <f>VLOOKUP(A42,'3. Sub Confort'!A:P,13,FALSE)</f>
        <v>0.45466595142174399</v>
      </c>
      <c r="AJ42" s="37">
        <f>VLOOKUP(A42,'3. Sub Confort'!A:P,14,FALSE)</f>
        <v>2.1500744311930178E-2</v>
      </c>
      <c r="AK42" s="51">
        <f>VLOOKUP(A42,'3. Sub Confort'!A:P,16,FALSE)</f>
        <v>0.42057660746348813</v>
      </c>
      <c r="AL42">
        <f>VLOOKUP(B42,semaforos!A:M,2,FALSE)</f>
        <v>28</v>
      </c>
      <c r="AM42">
        <f>VLOOKUP(B42,semaforos!A:M,4,FALSE)</f>
        <v>5.5644258339703073E-2</v>
      </c>
      <c r="AN42">
        <f>VLOOKUP(B42,'cestos y bancos'!A:M,2,FALSE)</f>
        <v>349</v>
      </c>
      <c r="AO42">
        <f>VLOOKUP(B42,'cestos y bancos'!A:M,4,FALSE)</f>
        <v>0.69356593430558466</v>
      </c>
      <c r="AP42">
        <f>VLOOKUP(B42,'cestos y bancos'!A:M,5,FALSE)</f>
        <v>0.36172255079404958</v>
      </c>
      <c r="AQ42">
        <f>VLOOKUP(B42,luminarias!A:M,2,FALSE)</f>
        <v>4909</v>
      </c>
      <c r="AR42">
        <f>VLOOKUP(B42,luminarias!A:M,4,FALSE)</f>
        <v>9.7556308639143712</v>
      </c>
      <c r="AS42">
        <f>VLOOKUP(B42,luminarias!A:M,5,FALSE)</f>
        <v>0.57183271852784945</v>
      </c>
      <c r="AT42">
        <f>VLOOKUP(B42,puentes!A:M,2,FALSE)</f>
        <v>19</v>
      </c>
      <c r="AU42">
        <f>VLOOKUP(B42,puentes!A:M,4,FALSE)</f>
        <v>3.7758603873369941E-2</v>
      </c>
      <c r="AV42">
        <f t="shared" si="1"/>
        <v>0.25673953288374302</v>
      </c>
      <c r="AW42" s="54">
        <f>VLOOKUP(B42,entropia!A:CM,82,FALSE)</f>
        <v>0.43019598205336634</v>
      </c>
      <c r="AX42" s="54">
        <f>VLOOKUP(B42,'empleo 2016'!A:C,3,FALSE)</f>
        <v>22486</v>
      </c>
      <c r="AY42" s="54">
        <f>VLOOKUP(B42,'empleo 2016'!A:G,5,FALSE)</f>
        <v>44.686314005566089</v>
      </c>
      <c r="AZ42" s="54">
        <f>VLOOKUP(B42,'empleo 2016'!A:G,6,FALSE)</f>
        <v>0.1132563737395741</v>
      </c>
      <c r="BA42" s="59">
        <f t="shared" si="2"/>
        <v>0.27172617789647024</v>
      </c>
      <c r="BB42" s="60">
        <f t="shared" si="3"/>
        <v>0.36722034289637523</v>
      </c>
    </row>
    <row r="43" spans="1:54" x14ac:dyDescent="0.25">
      <c r="A43">
        <v>47</v>
      </c>
      <c r="B43" t="str">
        <f t="shared" si="0"/>
        <v>UPZ47</v>
      </c>
      <c r="C43" t="str">
        <f>VLOOKUP(A43,'1. Sub Calidad Ambiental'!$1:$1048576,2,FALSE)</f>
        <v>KENNEDY CENTRAL</v>
      </c>
      <c r="D43" s="32">
        <f>VLOOKUP(A43,'1. Sub Calidad Ambiental'!$1:$1048576,3,FALSE)</f>
        <v>3372133.9579340001</v>
      </c>
      <c r="E43" s="32">
        <f>VLOOKUP(A43,'1. Sub Calidad Ambiental'!$1:$1048576,4,FALSE)</f>
        <v>97.853316256556496</v>
      </c>
      <c r="F43" s="32">
        <f>VLOOKUP(A43,'1. Sub Calidad Ambiental'!$1:$1048576,5,FALSE)</f>
        <v>0.94310295091278185</v>
      </c>
      <c r="G43" s="32">
        <f>VLOOKUP(A43,'1. Sub Calidad Ambiental'!$1:$1048576,6,FALSE)</f>
        <v>17053</v>
      </c>
      <c r="H43" s="32">
        <f>VLOOKUP(A43,'1. Sub Calidad Ambiental'!$1:$1048576,7,FALSE)</f>
        <v>50.570351631131025</v>
      </c>
      <c r="I43" s="32">
        <f>VLOOKUP(A43,'1. Sub Calidad Ambiental'!$1:$1048576,8,FALSE)</f>
        <v>0.29250783310592821</v>
      </c>
      <c r="J43" s="32">
        <f>VLOOKUP(A43,'1. Sub Calidad Ambiental'!$1:$1048576,9,FALSE)</f>
        <v>202240.68189199999</v>
      </c>
      <c r="K43" s="32">
        <f>VLOOKUP(A43,'1. Sub Calidad Ambiental'!$1:$1048576,10,FALSE)</f>
        <v>5.997409486540875E-2</v>
      </c>
      <c r="L43" s="33">
        <f>VLOOKUP(A43,'1. Sub Calidad Ambiental'!$1:$1048576,11,FALSE)</f>
        <v>0.13645965901951837</v>
      </c>
      <c r="M43" s="34">
        <f>VLOOKUP(A43,'2. Sub Densidad'!$1:$1048576,3,FALSE)</f>
        <v>3372133.9579340001</v>
      </c>
      <c r="N43" s="34">
        <f>VLOOKUP(A43,'2. Sub Densidad'!$1:$1048576,4,FALSE)</f>
        <v>1255181.8535800001</v>
      </c>
      <c r="O43" s="34">
        <f>VLOOKUP(A43,'2. Sub Densidad'!$1:$1048576,5,FALSE)</f>
        <v>0.37222182429223849</v>
      </c>
      <c r="P43" s="34">
        <f>VLOOKUP(A43,'2. Sub Densidad'!$1:$1048576,6,FALSE)</f>
        <v>3063066.1099180402</v>
      </c>
      <c r="Q43" s="34">
        <f>VLOOKUP(A43,'2. Sub Densidad'!$1:$1048576,7,FALSE)</f>
        <v>0.90834650939984718</v>
      </c>
      <c r="R43" s="34">
        <f>VLOOKUP(A43,'2. Sub Densidad'!$1:$1048576,8,FALSE)</f>
        <v>0.46339382789289996</v>
      </c>
      <c r="S43" s="34">
        <f>VLOOKUP(A43,'2. Sub Densidad'!$1:$1048576,9,FALSE)</f>
        <v>134625</v>
      </c>
      <c r="T43" s="46">
        <f>VLOOKUP(A43,'2. Sub Densidad'!$1:$1048576,10,FALSE)</f>
        <v>399.22791229349758</v>
      </c>
      <c r="U43" s="34">
        <f>VLOOKUP(A43,'2. Sub Densidad'!$1:$1048576,11,FALSE)</f>
        <v>0.63490718869369889</v>
      </c>
      <c r="V43" s="35">
        <f>VLOOKUP(A43,'2. Sub Densidad'!$1:$1048576,12,FALSE)</f>
        <v>0.4901742802929458</v>
      </c>
      <c r="W43" s="38">
        <f>VLOOKUP(A43,'4. Sub proximidad '!A:M,3,FALSE)</f>
        <v>9200.7085026700006</v>
      </c>
      <c r="X43" s="49">
        <f>VLOOKUP(A43,'4. Sub proximidad '!A:M,4,FALSE)</f>
        <v>0.73652083815723135</v>
      </c>
      <c r="Y43" s="37">
        <f>VLOOKUP(A43,'3. Sub Confort'!A:P,3,FALSE)</f>
        <v>3372133.9579340001</v>
      </c>
      <c r="Z43" s="37">
        <f>VLOOKUP(A43,'3. Sub Confort'!A:P,4,FALSE)</f>
        <v>321050.70787699998</v>
      </c>
      <c r="AA43" s="37">
        <f>VLOOKUP(A43,'3. Sub Confort'!A:P,5,FALSE)</f>
        <v>9.5206985215290085E-2</v>
      </c>
      <c r="AB43" s="37">
        <f>VLOOKUP(A43,'3. Sub Confort'!A:P,6,FALSE)</f>
        <v>2.80045484664462</v>
      </c>
      <c r="AC43" s="37">
        <f>VLOOKUP(A43,'3. Sub Confort'!A:P,7,FALSE)</f>
        <v>0.132751692157416</v>
      </c>
      <c r="AD43" s="37">
        <f>VLOOKUP(A43,'3. Sub Confort'!A:P,8,FALSE)</f>
        <v>0.10459316195082156</v>
      </c>
      <c r="AE43" s="37">
        <f>VLOOKUP(A43,'3. Sub Confort'!A:P,9,FALSE)</f>
        <v>910</v>
      </c>
      <c r="AF43" s="37">
        <f>VLOOKUP(A43,'3. Sub Confort'!A:P,10,FALSE)</f>
        <v>2.6985879308232708</v>
      </c>
      <c r="AG43" s="37">
        <f>VLOOKUP(A43,'3. Sub Confort'!A:P,11,FALSE)</f>
        <v>0.47339396721929278</v>
      </c>
      <c r="AH43" s="37">
        <f>VLOOKUP(A43,'3. Sub Confort'!A:P,12,FALSE)</f>
        <v>0.36336996336996302</v>
      </c>
      <c r="AI43" s="37">
        <f>VLOOKUP(A43,'3. Sub Confort'!A:P,13,FALSE)</f>
        <v>0.37317372996516757</v>
      </c>
      <c r="AJ43" s="37">
        <f>VLOOKUP(A43,'3. Sub Confort'!A:P,14,FALSE)</f>
        <v>1.4063790094428022E-2</v>
      </c>
      <c r="AK43" s="51">
        <f>VLOOKUP(A43,'3. Sub Confort'!A:P,16,FALSE)</f>
        <v>0.44761421675372398</v>
      </c>
      <c r="AL43">
        <f>VLOOKUP(B43,semaforos!A:M,2,FALSE)</f>
        <v>87</v>
      </c>
      <c r="AM43">
        <f>VLOOKUP(B43,semaforos!A:M,4,FALSE)</f>
        <v>0.25799686811198141</v>
      </c>
      <c r="AN43">
        <f>VLOOKUP(B43,'cestos y bancos'!A:M,2,FALSE)</f>
        <v>162</v>
      </c>
      <c r="AO43">
        <f>VLOOKUP(B43,'cestos y bancos'!A:M,4,FALSE)</f>
        <v>0.48040796131196534</v>
      </c>
      <c r="AP43">
        <f>VLOOKUP(B43,'cestos y bancos'!A:M,5,FALSE)</f>
        <v>0.25055208826183256</v>
      </c>
      <c r="AQ43">
        <f>VLOOKUP(B43,luminarias!A:M,2,FALSE)</f>
        <v>4135</v>
      </c>
      <c r="AR43">
        <f>VLOOKUP(B43,luminarias!A:M,4,FALSE)</f>
        <v>12.262264938425782</v>
      </c>
      <c r="AS43">
        <f>VLOOKUP(B43,luminarias!A:M,5,FALSE)</f>
        <v>0.71876072320301487</v>
      </c>
      <c r="AT43">
        <f>VLOOKUP(B43,puentes!A:M,2,FALSE)</f>
        <v>3</v>
      </c>
      <c r="AU43">
        <f>VLOOKUP(B43,puentes!A:M,4,FALSE)</f>
        <v>8.8964437279993574E-3</v>
      </c>
      <c r="AV43">
        <f t="shared" si="1"/>
        <v>0.30905153082620701</v>
      </c>
      <c r="AW43" s="54">
        <f>VLOOKUP(B43,entropia!A:CM,82,FALSE)</f>
        <v>0.35486556255312618</v>
      </c>
      <c r="AX43" s="54">
        <f>VLOOKUP(B43,'empleo 2016'!A:C,3,FALSE)</f>
        <v>9040</v>
      </c>
      <c r="AY43" s="54">
        <f>VLOOKUP(B43,'empleo 2016'!A:G,5,FALSE)</f>
        <v>26.807958007751747</v>
      </c>
      <c r="AZ43" s="54">
        <f>VLOOKUP(B43,'empleo 2016'!A:G,6,FALSE)</f>
        <v>6.7879891401353129E-2</v>
      </c>
      <c r="BA43" s="59">
        <f t="shared" si="2"/>
        <v>0.21137272697723966</v>
      </c>
      <c r="BB43" s="60">
        <f t="shared" si="3"/>
        <v>0.40442834424013185</v>
      </c>
    </row>
    <row r="44" spans="1:54" x14ac:dyDescent="0.25">
      <c r="A44">
        <v>48</v>
      </c>
      <c r="B44" t="str">
        <f t="shared" si="0"/>
        <v>UPZ48</v>
      </c>
      <c r="C44" t="str">
        <f>VLOOKUP(A44,'1. Sub Calidad Ambiental'!$1:$1048576,2,FALSE)</f>
        <v>TIMIZA</v>
      </c>
      <c r="D44" s="32">
        <f>VLOOKUP(A44,'1. Sub Calidad Ambiental'!$1:$1048576,3,FALSE)</f>
        <v>4304383.1485310001</v>
      </c>
      <c r="E44" s="32">
        <f>VLOOKUP(A44,'1. Sub Calidad Ambiental'!$1:$1048576,4,FALSE)</f>
        <v>93.894311503434835</v>
      </c>
      <c r="F44" s="32">
        <f>VLOOKUP(A44,'1. Sub Calidad Ambiental'!$1:$1048576,5,FALSE)</f>
        <v>0.82588598564379712</v>
      </c>
      <c r="G44" s="32">
        <f>VLOOKUP(A44,'1. Sub Calidad Ambiental'!$1:$1048576,6,FALSE)</f>
        <v>25074</v>
      </c>
      <c r="H44" s="32">
        <f>VLOOKUP(A44,'1. Sub Calidad Ambiental'!$1:$1048576,7,FALSE)</f>
        <v>58.252249241699722</v>
      </c>
      <c r="I44" s="32">
        <f>VLOOKUP(A44,'1. Sub Calidad Ambiental'!$1:$1048576,8,FALSE)</f>
        <v>0.33694128376886162</v>
      </c>
      <c r="J44" s="32">
        <f>VLOOKUP(A44,'1. Sub Calidad Ambiental'!$1:$1048576,9,FALSE)</f>
        <v>631414.12877499999</v>
      </c>
      <c r="K44" s="32">
        <f>VLOOKUP(A44,'1. Sub Calidad Ambiental'!$1:$1048576,10,FALSE)</f>
        <v>0.14669096755257233</v>
      </c>
      <c r="L44" s="33">
        <f>VLOOKUP(A44,'1. Sub Calidad Ambiental'!$1:$1048576,11,FALSE)</f>
        <v>0.21924875522587894</v>
      </c>
      <c r="M44" s="34">
        <f>VLOOKUP(A44,'2. Sub Densidad'!$1:$1048576,3,FALSE)</f>
        <v>4304383.1485310001</v>
      </c>
      <c r="N44" s="34">
        <f>VLOOKUP(A44,'2. Sub Densidad'!$1:$1048576,4,FALSE)</f>
        <v>1422674.32635</v>
      </c>
      <c r="O44" s="34">
        <f>VLOOKUP(A44,'2. Sub Densidad'!$1:$1048576,5,FALSE)</f>
        <v>0.33051758573944101</v>
      </c>
      <c r="P44" s="34">
        <f>VLOOKUP(A44,'2. Sub Densidad'!$1:$1048576,6,FALSE)</f>
        <v>3799357.0433948599</v>
      </c>
      <c r="Q44" s="34">
        <f>VLOOKUP(A44,'2. Sub Densidad'!$1:$1048576,7,FALSE)</f>
        <v>0.88267166566979627</v>
      </c>
      <c r="R44" s="34">
        <f>VLOOKUP(A44,'2. Sub Densidad'!$1:$1048576,8,FALSE)</f>
        <v>0.45028147108345901</v>
      </c>
      <c r="S44" s="34">
        <f>VLOOKUP(A44,'2. Sub Densidad'!$1:$1048576,9,FALSE)</f>
        <v>180880</v>
      </c>
      <c r="T44" s="46">
        <f>VLOOKUP(A44,'2. Sub Densidad'!$1:$1048576,10,FALSE)</f>
        <v>420.22281418356249</v>
      </c>
      <c r="U44" s="34">
        <f>VLOOKUP(A44,'2. Sub Densidad'!$1:$1048576,11,FALSE)</f>
        <v>0.66840422970796376</v>
      </c>
      <c r="V44" s="35">
        <f>VLOOKUP(A44,'2. Sub Densidad'!$1:$1048576,12,FALSE)</f>
        <v>0.48306776217695457</v>
      </c>
      <c r="W44" s="38">
        <f>VLOOKUP(A44,'4. Sub proximidad '!A:M,3,FALSE)</f>
        <v>7971.4846520000001</v>
      </c>
      <c r="X44" s="49">
        <f>VLOOKUP(A44,'4. Sub proximidad '!A:M,4,FALSE)</f>
        <v>0.61691562365060271</v>
      </c>
      <c r="Y44" s="37">
        <f>VLOOKUP(A44,'3. Sub Confort'!A:P,3,FALSE)</f>
        <v>4304383.1485310001</v>
      </c>
      <c r="Z44" s="37">
        <f>VLOOKUP(A44,'3. Sub Confort'!A:P,4,FALSE)</f>
        <v>409311.41716800001</v>
      </c>
      <c r="AA44" s="37">
        <f>VLOOKUP(A44,'3. Sub Confort'!A:P,5,FALSE)</f>
        <v>9.5091771118862828E-2</v>
      </c>
      <c r="AB44" s="37">
        <f>VLOOKUP(A44,'3. Sub Confort'!A:P,6,FALSE)</f>
        <v>2.6601354605838901</v>
      </c>
      <c r="AC44" s="37">
        <f>VLOOKUP(A44,'3. Sub Confort'!A:P,7,FALSE)</f>
        <v>0.11337500864988</v>
      </c>
      <c r="AD44" s="37">
        <f>VLOOKUP(A44,'3. Sub Confort'!A:P,8,FALSE)</f>
        <v>9.9662580501617123E-2</v>
      </c>
      <c r="AE44" s="37">
        <f>VLOOKUP(A44,'3. Sub Confort'!A:P,9,FALSE)</f>
        <v>1632</v>
      </c>
      <c r="AF44" s="37">
        <f>VLOOKUP(A44,'3. Sub Confort'!A:P,10,FALSE)</f>
        <v>3.7914840377464283</v>
      </c>
      <c r="AG44" s="37">
        <f>VLOOKUP(A44,'3. Sub Confort'!A:P,11,FALSE)</f>
        <v>0.67208672950141535</v>
      </c>
      <c r="AH44" s="37">
        <f>VLOOKUP(A44,'3. Sub Confort'!A:P,12,FALSE)</f>
        <v>0.35334967320261401</v>
      </c>
      <c r="AI44" s="37">
        <f>VLOOKUP(A44,'3. Sub Confort'!A:P,13,FALSE)</f>
        <v>0.70955657626436319</v>
      </c>
      <c r="AJ44" s="37">
        <f>VLOOKUP(A44,'3. Sub Confort'!A:P,14,FALSE)</f>
        <v>4.4761981685796134E-2</v>
      </c>
      <c r="AK44" s="51">
        <f>VLOOKUP(A44,'3. Sub Confort'!A:P,16,FALSE)</f>
        <v>0.45006706221777293</v>
      </c>
      <c r="AL44">
        <f>VLOOKUP(B44,semaforos!A:M,2,FALSE)</f>
        <v>14</v>
      </c>
      <c r="AM44">
        <f>VLOOKUP(B44,semaforos!A:M,4,FALSE)</f>
        <v>3.2524985617930352E-2</v>
      </c>
      <c r="AN44">
        <f>VLOOKUP(B44,'cestos y bancos'!A:M,2,FALSE)</f>
        <v>303</v>
      </c>
      <c r="AO44">
        <f>VLOOKUP(B44,'cestos y bancos'!A:M,4,FALSE)</f>
        <v>0.70393361730234971</v>
      </c>
      <c r="AP44">
        <f>VLOOKUP(B44,'cestos y bancos'!A:M,5,FALSE)</f>
        <v>0.36712971477647438</v>
      </c>
      <c r="AQ44">
        <f>VLOOKUP(B44,luminarias!A:M,2,FALSE)</f>
        <v>6086</v>
      </c>
      <c r="AR44">
        <f>VLOOKUP(B44,luminarias!A:M,4,FALSE)</f>
        <v>14.139075890766007</v>
      </c>
      <c r="AS44">
        <f>VLOOKUP(B44,luminarias!A:M,5,FALSE)</f>
        <v>0.82877123139160902</v>
      </c>
      <c r="AT44">
        <f>VLOOKUP(B44,puentes!A:M,2,FALSE)</f>
        <v>9</v>
      </c>
      <c r="AU44">
        <f>VLOOKUP(B44,puentes!A:M,4,FALSE)</f>
        <v>2.0908919325812365E-2</v>
      </c>
      <c r="AV44">
        <f t="shared" si="1"/>
        <v>0.31233371277795652</v>
      </c>
      <c r="AW44" s="54">
        <f>VLOOKUP(B44,entropia!A:CM,82,FALSE)</f>
        <v>0.24788474925116219</v>
      </c>
      <c r="AX44" s="54">
        <f>VLOOKUP(B44,'empleo 2016'!A:C,3,FALSE)</f>
        <v>5974</v>
      </c>
      <c r="AY44" s="54">
        <f>VLOOKUP(B44,'empleo 2016'!A:G,5,FALSE)</f>
        <v>13.878878098677877</v>
      </c>
      <c r="AZ44" s="54">
        <f>VLOOKUP(B44,'empleo 2016'!A:G,6,FALSE)</f>
        <v>3.506500807453828E-2</v>
      </c>
      <c r="BA44" s="59">
        <f t="shared" si="2"/>
        <v>0.14147487866285025</v>
      </c>
      <c r="BB44" s="60">
        <f t="shared" si="3"/>
        <v>0.38215481638681192</v>
      </c>
    </row>
    <row r="45" spans="1:54" x14ac:dyDescent="0.25">
      <c r="A45">
        <v>49</v>
      </c>
      <c r="B45" t="str">
        <f t="shared" si="0"/>
        <v>UPZ49</v>
      </c>
      <c r="C45" t="str">
        <f>VLOOKUP(A45,'1. Sub Calidad Ambiental'!$1:$1048576,2,FALSE)</f>
        <v>APOGEO</v>
      </c>
      <c r="D45" s="32">
        <f>VLOOKUP(A45,'1. Sub Calidad Ambiental'!$1:$1048576,3,FALSE)</f>
        <v>2105837.333513</v>
      </c>
      <c r="E45" s="32">
        <f>VLOOKUP(A45,'1. Sub Calidad Ambiental'!$1:$1048576,4,FALSE)</f>
        <v>91.86614828064539</v>
      </c>
      <c r="F45" s="32">
        <f>VLOOKUP(A45,'1. Sub Calidad Ambiental'!$1:$1048576,5,FALSE)</f>
        <v>0.765836768006943</v>
      </c>
      <c r="G45" s="32">
        <f>VLOOKUP(A45,'1. Sub Calidad Ambiental'!$1:$1048576,6,FALSE)</f>
        <v>3728</v>
      </c>
      <c r="H45" s="32">
        <f>VLOOKUP(A45,'1. Sub Calidad Ambiental'!$1:$1048576,7,FALSE)</f>
        <v>17.703171753446291</v>
      </c>
      <c r="I45" s="32">
        <f>VLOOKUP(A45,'1. Sub Calidad Ambiental'!$1:$1048576,8,FALSE)</f>
        <v>0.10239826779284024</v>
      </c>
      <c r="J45" s="32">
        <f>VLOOKUP(A45,'1. Sub Calidad Ambiental'!$1:$1048576,9,FALSE)</f>
        <v>130905.62223399999</v>
      </c>
      <c r="K45" s="32">
        <f>VLOOKUP(A45,'1. Sub Calidad Ambiental'!$1:$1048576,10,FALSE)</f>
        <v>6.2163216574577775E-2</v>
      </c>
      <c r="L45" s="33">
        <f>VLOOKUP(A45,'1. Sub Calidad Ambiental'!$1:$1048576,11,FALSE)</f>
        <v>0.13290823878682503</v>
      </c>
      <c r="M45" s="34">
        <f>VLOOKUP(A45,'2. Sub Densidad'!$1:$1048576,3,FALSE)</f>
        <v>2105837.333513</v>
      </c>
      <c r="N45" s="34">
        <f>VLOOKUP(A45,'2. Sub Densidad'!$1:$1048576,4,FALSE)</f>
        <v>554882.60018399998</v>
      </c>
      <c r="O45" s="34">
        <f>VLOOKUP(A45,'2. Sub Densidad'!$1:$1048576,5,FALSE)</f>
        <v>0.26349737054871836</v>
      </c>
      <c r="P45" s="34">
        <f>VLOOKUP(A45,'2. Sub Densidad'!$1:$1048576,6,FALSE)</f>
        <v>1163452.6801048799</v>
      </c>
      <c r="Q45" s="34">
        <f>VLOOKUP(A45,'2. Sub Densidad'!$1:$1048576,7,FALSE)</f>
        <v>0.5524893407431356</v>
      </c>
      <c r="R45" s="34">
        <f>VLOOKUP(A45,'2. Sub Densidad'!$1:$1048576,8,FALSE)</f>
        <v>0.28165460417319443</v>
      </c>
      <c r="S45" s="34">
        <f>VLOOKUP(A45,'2. Sub Densidad'!$1:$1048576,9,FALSE)</f>
        <v>54553</v>
      </c>
      <c r="T45" s="46">
        <f>VLOOKUP(A45,'2. Sub Densidad'!$1:$1048576,10,FALSE)</f>
        <v>259.05609674510612</v>
      </c>
      <c r="U45" s="34">
        <f>VLOOKUP(A45,'2. Sub Densidad'!$1:$1048576,11,FALSE)</f>
        <v>0.41126522651380715</v>
      </c>
      <c r="V45" s="35">
        <f>VLOOKUP(A45,'2. Sub Densidad'!$1:$1048576,12,FALSE)</f>
        <v>0.31880573374523996</v>
      </c>
      <c r="W45" s="38">
        <f>VLOOKUP(A45,'4. Sub proximidad '!A:M,3,FALSE)</f>
        <v>8242.9136241100005</v>
      </c>
      <c r="X45" s="49">
        <f>VLOOKUP(A45,'4. Sub proximidad '!A:M,4,FALSE)</f>
        <v>0.64332604549104733</v>
      </c>
      <c r="Y45" s="37">
        <f>VLOOKUP(A45,'3. Sub Confort'!A:P,3,FALSE)</f>
        <v>2105837.333513</v>
      </c>
      <c r="Z45" s="37">
        <f>VLOOKUP(A45,'3. Sub Confort'!A:P,4,FALSE)</f>
        <v>130884.16314800001</v>
      </c>
      <c r="AA45" s="37">
        <f>VLOOKUP(A45,'3. Sub Confort'!A:P,5,FALSE)</f>
        <v>6.215302628795949E-2</v>
      </c>
      <c r="AB45" s="37">
        <f>VLOOKUP(A45,'3. Sub Confort'!A:P,6,FALSE)</f>
        <v>2.7292879203048201</v>
      </c>
      <c r="AC45" s="37">
        <f>VLOOKUP(A45,'3. Sub Confort'!A:P,7,FALSE)</f>
        <v>0.12292426170319801</v>
      </c>
      <c r="AD45" s="37">
        <f>VLOOKUP(A45,'3. Sub Confort'!A:P,8,FALSE)</f>
        <v>7.7345835141769126E-2</v>
      </c>
      <c r="AE45" s="37">
        <f>VLOOKUP(A45,'3. Sub Confort'!A:P,9,FALSE)</f>
        <v>396</v>
      </c>
      <c r="AF45" s="37">
        <f>VLOOKUP(A45,'3. Sub Confort'!A:P,10,FALSE)</f>
        <v>1.8804871283167199</v>
      </c>
      <c r="AG45" s="37">
        <f>VLOOKUP(A45,'3. Sub Confort'!A:P,11,FALSE)</f>
        <v>0.32466005990135144</v>
      </c>
      <c r="AH45" s="37">
        <f>VLOOKUP(A45,'3. Sub Confort'!A:P,12,FALSE)</f>
        <v>0.328703703703704</v>
      </c>
      <c r="AI45" s="37">
        <f>VLOOKUP(A45,'3. Sub Confort'!A:P,13,FALSE)</f>
        <v>0.85010412079488218</v>
      </c>
      <c r="AJ45" s="37">
        <f>VLOOKUP(A45,'3. Sub Confort'!A:P,14,FALSE)</f>
        <v>5.7588305908811463E-2</v>
      </c>
      <c r="AK45" s="51">
        <f>VLOOKUP(A45,'3. Sub Confort'!A:P,16,FALSE)</f>
        <v>0.403222088645737</v>
      </c>
      <c r="AL45">
        <f>VLOOKUP(B45,semaforos!A:M,2,FALSE)</f>
        <v>9</v>
      </c>
      <c r="AM45">
        <f>VLOOKUP(B45,semaforos!A:M,4,FALSE)</f>
        <v>4.273834382544088E-2</v>
      </c>
      <c r="AN45">
        <f>VLOOKUP(B45,'cestos y bancos'!A:M,2,FALSE)</f>
        <v>159</v>
      </c>
      <c r="AO45">
        <f>VLOOKUP(B45,'cestos y bancos'!A:M,4,FALSE)</f>
        <v>0.75504407424945563</v>
      </c>
      <c r="AP45">
        <f>VLOOKUP(B45,'cestos y bancos'!A:M,5,FALSE)</f>
        <v>0.39378587527211212</v>
      </c>
      <c r="AQ45">
        <f>VLOOKUP(B45,luminarias!A:M,2,FALSE)</f>
        <v>1905</v>
      </c>
      <c r="AR45">
        <f>VLOOKUP(B45,luminarias!A:M,4,FALSE)</f>
        <v>9.046282776384988</v>
      </c>
      <c r="AS45">
        <f>VLOOKUP(B45,luminarias!A:M,5,FALSE)</f>
        <v>0.53025381390007598</v>
      </c>
      <c r="AT45">
        <f>VLOOKUP(B45,puentes!A:M,2,FALSE)</f>
        <v>20</v>
      </c>
      <c r="AU45">
        <f>VLOOKUP(B45,puentes!A:M,4,FALSE)</f>
        <v>9.4974097389868631E-2</v>
      </c>
      <c r="AV45">
        <f t="shared" si="1"/>
        <v>0.26543803259687443</v>
      </c>
      <c r="AW45" s="54">
        <f>VLOOKUP(B45,entropia!A:CM,82,FALSE)</f>
        <v>0.2924289265831902</v>
      </c>
      <c r="AX45" s="54">
        <f>VLOOKUP(B45,'empleo 2016'!A:C,3,FALSE)</f>
        <v>2641</v>
      </c>
      <c r="AY45" s="54">
        <f>VLOOKUP(B45,'empleo 2016'!A:G,5,FALSE)</f>
        <v>12.541329564459183</v>
      </c>
      <c r="AZ45" s="54">
        <f>VLOOKUP(B45,'empleo 2016'!A:G,6,FALSE)</f>
        <v>3.1670219009654027E-2</v>
      </c>
      <c r="BA45" s="59">
        <f t="shared" si="2"/>
        <v>0.16204957279642213</v>
      </c>
      <c r="BB45" s="60">
        <f t="shared" si="3"/>
        <v>0.33206233589305423</v>
      </c>
    </row>
    <row r="46" spans="1:54" x14ac:dyDescent="0.25">
      <c r="A46">
        <v>50</v>
      </c>
      <c r="B46" t="str">
        <f t="shared" si="0"/>
        <v>UPZ50</v>
      </c>
      <c r="C46" t="str">
        <f>VLOOKUP(A46,'1. Sub Calidad Ambiental'!$1:$1048576,2,FALSE)</f>
        <v>LA GLORIA</v>
      </c>
      <c r="D46" s="32">
        <f>VLOOKUP(A46,'1. Sub Calidad Ambiental'!$1:$1048576,3,FALSE)</f>
        <v>3858577.5933940001</v>
      </c>
      <c r="E46" s="32">
        <f>VLOOKUP(A46,'1. Sub Calidad Ambiental'!$1:$1048576,4,FALSE)</f>
        <v>89.240592000000007</v>
      </c>
      <c r="F46" s="32">
        <f>VLOOKUP(A46,'1. Sub Calidad Ambiental'!$1:$1048576,5,FALSE)</f>
        <v>0.68810012494848072</v>
      </c>
      <c r="G46" s="32">
        <f>VLOOKUP(A46,'1. Sub Calidad Ambiental'!$1:$1048576,6,FALSE)</f>
        <v>15788</v>
      </c>
      <c r="H46" s="32">
        <f>VLOOKUP(A46,'1. Sub Calidad Ambiental'!$1:$1048576,7,FALSE)</f>
        <v>40.916632147114335</v>
      </c>
      <c r="I46" s="32">
        <f>VLOOKUP(A46,'1. Sub Calidad Ambiental'!$1:$1048576,8,FALSE)</f>
        <v>0.23666901694978579</v>
      </c>
      <c r="J46" s="32">
        <f>VLOOKUP(A46,'1. Sub Calidad Ambiental'!$1:$1048576,9,FALSE)</f>
        <v>235720.809022</v>
      </c>
      <c r="K46" s="32">
        <f>VLOOKUP(A46,'1. Sub Calidad Ambiental'!$1:$1048576,10,FALSE)</f>
        <v>6.1090078744447447E-2</v>
      </c>
      <c r="L46" s="33">
        <f>VLOOKUP(A46,'1. Sub Calidad Ambiental'!$1:$1048576,11,FALSE)</f>
        <v>0.20321965691525087</v>
      </c>
      <c r="M46" s="34">
        <f>VLOOKUP(A46,'2. Sub Densidad'!$1:$1048576,3,FALSE)</f>
        <v>3858577.5933940001</v>
      </c>
      <c r="N46" s="34">
        <f>VLOOKUP(A46,'2. Sub Densidad'!$1:$1048576,4,FALSE)</f>
        <v>1340072.7119800001</v>
      </c>
      <c r="O46" s="34">
        <f>VLOOKUP(A46,'2. Sub Densidad'!$1:$1048576,5,FALSE)</f>
        <v>0.34729707503465646</v>
      </c>
      <c r="P46" s="34">
        <f>VLOOKUP(A46,'2. Sub Densidad'!$1:$1048576,6,FALSE)</f>
        <v>2624128.90675493</v>
      </c>
      <c r="Q46" s="34">
        <f>VLOOKUP(A46,'2. Sub Densidad'!$1:$1048576,7,FALSE)</f>
        <v>0.68007674933050899</v>
      </c>
      <c r="R46" s="34">
        <f>VLOOKUP(A46,'2. Sub Densidad'!$1:$1048576,8,FALSE)</f>
        <v>0.34681455775964809</v>
      </c>
      <c r="S46" s="34">
        <f>VLOOKUP(A46,'2. Sub Densidad'!$1:$1048576,9,FALSE)</f>
        <v>97179</v>
      </c>
      <c r="T46" s="46">
        <f>VLOOKUP(A46,'2. Sub Densidad'!$1:$1048576,10,FALSE)</f>
        <v>251.85187455183836</v>
      </c>
      <c r="U46" s="34">
        <f>VLOOKUP(A46,'2. Sub Densidad'!$1:$1048576,11,FALSE)</f>
        <v>0.39977100150873762</v>
      </c>
      <c r="V46" s="35">
        <f>VLOOKUP(A46,'2. Sub Densidad'!$1:$1048576,12,FALSE)</f>
        <v>0.36462754476768072</v>
      </c>
      <c r="W46" s="38">
        <f>VLOOKUP(A46,'4. Sub proximidad '!A:M,3,FALSE)</f>
        <v>7974.2952667999998</v>
      </c>
      <c r="X46" s="49">
        <f>VLOOKUP(A46,'4. Sub proximidad '!A:M,4,FALSE)</f>
        <v>0.61718910043505204</v>
      </c>
      <c r="Y46" s="37">
        <f>VLOOKUP(A46,'3. Sub Confort'!A:P,3,FALSE)</f>
        <v>3858577.5933940001</v>
      </c>
      <c r="Z46" s="37">
        <f>VLOOKUP(A46,'3. Sub Confort'!A:P,4,FALSE)</f>
        <v>287537.22486199997</v>
      </c>
      <c r="AA46" s="37">
        <f>VLOOKUP(A46,'3. Sub Confort'!A:P,5,FALSE)</f>
        <v>7.4518969206236074E-2</v>
      </c>
      <c r="AB46" s="37">
        <f>VLOOKUP(A46,'3. Sub Confort'!A:P,6,FALSE)</f>
        <v>2.41402073723282</v>
      </c>
      <c r="AC46" s="37">
        <f>VLOOKUP(A46,'3. Sub Confort'!A:P,7,FALSE)</f>
        <v>7.9389062482363201E-2</v>
      </c>
      <c r="AD46" s="37">
        <f>VLOOKUP(A46,'3. Sub Confort'!A:P,8,FALSE)</f>
        <v>7.5736492525267859E-2</v>
      </c>
      <c r="AE46" s="37">
        <f>VLOOKUP(A46,'3. Sub Confort'!A:P,9,FALSE)</f>
        <v>1312</v>
      </c>
      <c r="AF46" s="37">
        <f>VLOOKUP(A46,'3. Sub Confort'!A:P,10,FALSE)</f>
        <v>3.4002167074369147</v>
      </c>
      <c r="AG46" s="37">
        <f>VLOOKUP(A46,'3. Sub Confort'!A:P,11,FALSE)</f>
        <v>0.60095280729464973</v>
      </c>
      <c r="AH46" s="37">
        <f>VLOOKUP(A46,'3. Sub Confort'!A:P,12,FALSE)</f>
        <v>0.38846544715447201</v>
      </c>
      <c r="AI46" s="37">
        <f>VLOOKUP(A46,'3. Sub Confort'!A:P,13,FALSE)</f>
        <v>10.742680304379961</v>
      </c>
      <c r="AJ46" s="37">
        <f>VLOOKUP(A46,'3. Sub Confort'!A:P,14,FALSE)</f>
        <v>0.96038166281437776</v>
      </c>
      <c r="AK46" s="51">
        <f>VLOOKUP(A46,'3. Sub Confort'!A:P,16,FALSE)</f>
        <v>0.18319141184494925</v>
      </c>
      <c r="AL46">
        <v>0</v>
      </c>
      <c r="AM46">
        <v>0</v>
      </c>
      <c r="AN46">
        <f>VLOOKUP(B46,'cestos y bancos'!A:M,2,FALSE)</f>
        <v>12</v>
      </c>
      <c r="AO46">
        <f>VLOOKUP(B46,'cestos y bancos'!A:M,4,FALSE)</f>
        <v>3.1099543055857676E-2</v>
      </c>
      <c r="AP46">
        <f>VLOOKUP(B46,'cestos y bancos'!A:M,5,FALSE)</f>
        <v>1.621966346135122E-2</v>
      </c>
      <c r="AQ46">
        <f>VLOOKUP(B46,luminarias!A:M,2,FALSE)</f>
        <v>4267</v>
      </c>
      <c r="AR46">
        <f>VLOOKUP(B46,luminarias!A:M,4,FALSE)</f>
        <v>11.058479184945393</v>
      </c>
      <c r="AS46">
        <f>VLOOKUP(B46,luminarias!A:M,5,FALSE)</f>
        <v>0.64820002963638834</v>
      </c>
      <c r="AT46">
        <f>VLOOKUP(B46,puentes!A:M,2,FALSE)</f>
        <v>15</v>
      </c>
      <c r="AU46">
        <f>VLOOKUP(B46,puentes!A:M,4,FALSE)</f>
        <v>3.8874428819822095E-2</v>
      </c>
      <c r="AV46">
        <f t="shared" si="1"/>
        <v>0.17582353047939039</v>
      </c>
      <c r="AW46" s="54">
        <f>VLOOKUP(B46,entropia!A:CM,82,FALSE)</f>
        <v>0.14707225025219034</v>
      </c>
      <c r="AX46" s="54">
        <f>VLOOKUP(B46,'empleo 2016'!A:C,3,FALSE)</f>
        <v>2167</v>
      </c>
      <c r="AY46" s="54">
        <f>VLOOKUP(B46,'empleo 2016'!A:G,5,FALSE)</f>
        <v>5.6160589149150608</v>
      </c>
      <c r="AZ46" s="54">
        <f>VLOOKUP(B46,'empleo 2016'!A:G,6,FALSE)</f>
        <v>1.4093411536144948E-2</v>
      </c>
      <c r="BA46" s="59">
        <f t="shared" si="2"/>
        <v>8.0582830894167651E-2</v>
      </c>
      <c r="BB46" s="60">
        <f t="shared" si="3"/>
        <v>0.28976210897142007</v>
      </c>
    </row>
    <row r="47" spans="1:54" x14ac:dyDescent="0.25">
      <c r="A47">
        <v>51</v>
      </c>
      <c r="B47" t="str">
        <f t="shared" si="0"/>
        <v>UPZ51</v>
      </c>
      <c r="C47" t="str">
        <f>VLOOKUP(A47,'1. Sub Calidad Ambiental'!$1:$1048576,2,FALSE)</f>
        <v>LOS LIBERTADORES</v>
      </c>
      <c r="D47" s="32">
        <f>VLOOKUP(A47,'1. Sub Calidad Ambiental'!$1:$1048576,3,FALSE)</f>
        <v>3649394.8584670001</v>
      </c>
      <c r="E47" s="32">
        <f>VLOOKUP(A47,'1. Sub Calidad Ambiental'!$1:$1048576,4,FALSE)</f>
        <v>89.240592000000007</v>
      </c>
      <c r="F47" s="32">
        <f>VLOOKUP(A47,'1. Sub Calidad Ambiental'!$1:$1048576,5,FALSE)</f>
        <v>0.68810012494848072</v>
      </c>
      <c r="G47" s="32">
        <f>VLOOKUP(A47,'1. Sub Calidad Ambiental'!$1:$1048576,6,FALSE)</f>
        <v>16820</v>
      </c>
      <c r="H47" s="32">
        <f>VLOOKUP(A47,'1. Sub Calidad Ambiental'!$1:$1048576,7,FALSE)</f>
        <v>46.089833115689686</v>
      </c>
      <c r="I47" s="32">
        <f>VLOOKUP(A47,'1. Sub Calidad Ambiental'!$1:$1048576,8,FALSE)</f>
        <v>0.26659172376774548</v>
      </c>
      <c r="J47" s="32">
        <f>VLOOKUP(A47,'1. Sub Calidad Ambiental'!$1:$1048576,9,FALSE)</f>
        <v>224034.55809100001</v>
      </c>
      <c r="K47" s="32">
        <f>VLOOKUP(A47,'1. Sub Calidad Ambiental'!$1:$1048576,10,FALSE)</f>
        <v>6.1389508885621141E-2</v>
      </c>
      <c r="L47" s="33">
        <f>VLOOKUP(A47,'1. Sub Calidad Ambiental'!$1:$1048576,11,FALSE)</f>
        <v>0.2132937025682953</v>
      </c>
      <c r="M47" s="34">
        <f>VLOOKUP(A47,'2. Sub Densidad'!$1:$1048576,3,FALSE)</f>
        <v>3649394.8584670001</v>
      </c>
      <c r="N47" s="34">
        <f>VLOOKUP(A47,'2. Sub Densidad'!$1:$1048576,4,FALSE)</f>
        <v>1045732.759352</v>
      </c>
      <c r="O47" s="34">
        <f>VLOOKUP(A47,'2. Sub Densidad'!$1:$1048576,5,FALSE)</f>
        <v>0.286549633544253</v>
      </c>
      <c r="P47" s="34">
        <f>VLOOKUP(A47,'2. Sub Densidad'!$1:$1048576,6,FALSE)</f>
        <v>2287461.16445196</v>
      </c>
      <c r="Q47" s="34">
        <f>VLOOKUP(A47,'2. Sub Densidad'!$1:$1048576,7,FALSE)</f>
        <v>0.62680560837224752</v>
      </c>
      <c r="R47" s="34">
        <f>VLOOKUP(A47,'2. Sub Densidad'!$1:$1048576,8,FALSE)</f>
        <v>0.31960854181520898</v>
      </c>
      <c r="S47" s="34">
        <f>VLOOKUP(A47,'2. Sub Densidad'!$1:$1048576,9,FALSE)</f>
        <v>69133</v>
      </c>
      <c r="T47" s="46">
        <f>VLOOKUP(A47,'2. Sub Densidad'!$1:$1048576,10,FALSE)</f>
        <v>189.43688661040278</v>
      </c>
      <c r="U47" s="34">
        <f>VLOOKUP(A47,'2. Sub Densidad'!$1:$1048576,11,FALSE)</f>
        <v>0.30018885428429781</v>
      </c>
      <c r="V47" s="35">
        <f>VLOOKUP(A47,'2. Sub Densidad'!$1:$1048576,12,FALSE)</f>
        <v>0.30211567654791999</v>
      </c>
      <c r="W47" s="38">
        <f>VLOOKUP(A47,'4. Sub proximidad '!A:M,3,FALSE)</f>
        <v>7015.8400407600002</v>
      </c>
      <c r="X47" s="49">
        <f>VLOOKUP(A47,'4. Sub proximidad '!A:M,4,FALSE)</f>
        <v>0.52393005502763523</v>
      </c>
      <c r="Y47" s="37">
        <f>VLOOKUP(A47,'3. Sub Confort'!A:P,3,FALSE)</f>
        <v>3649394.8584670001</v>
      </c>
      <c r="Z47" s="37">
        <f>VLOOKUP(A47,'3. Sub Confort'!A:P,4,FALSE)</f>
        <v>195703.26568400001</v>
      </c>
      <c r="AA47" s="37">
        <f>VLOOKUP(A47,'3. Sub Confort'!A:P,5,FALSE)</f>
        <v>5.3626223873787397E-2</v>
      </c>
      <c r="AB47" s="37">
        <f>VLOOKUP(A47,'3. Sub Confort'!A:P,6,FALSE)</f>
        <v>1.9690203009006499</v>
      </c>
      <c r="AC47" s="37">
        <f>VLOOKUP(A47,'3. Sub Confort'!A:P,7,FALSE)</f>
        <v>1.7939017284810298E-2</v>
      </c>
      <c r="AD47" s="37">
        <f>VLOOKUP(A47,'3. Sub Confort'!A:P,8,FALSE)</f>
        <v>4.4704422226543118E-2</v>
      </c>
      <c r="AE47" s="37">
        <f>VLOOKUP(A47,'3. Sub Confort'!A:P,9,FALSE)</f>
        <v>1001</v>
      </c>
      <c r="AF47" s="37">
        <f>VLOOKUP(A47,'3. Sub Confort'!A:P,10,FALSE)</f>
        <v>2.7429205082524004</v>
      </c>
      <c r="AG47" s="37">
        <f>VLOOKUP(A47,'3. Sub Confort'!A:P,11,FALSE)</f>
        <v>0.48145380219599399</v>
      </c>
      <c r="AH47" s="37">
        <f>VLOOKUP(A47,'3. Sub Confort'!A:P,12,FALSE)</f>
        <v>0.367798867798868</v>
      </c>
      <c r="AI47" s="37">
        <f>VLOOKUP(A47,'3. Sub Confort'!A:P,13,FALSE)</f>
        <v>10.603374841311057</v>
      </c>
      <c r="AJ47" s="37">
        <f>VLOOKUP(A47,'3. Sub Confort'!A:P,14,FALSE)</f>
        <v>0.94766869055059655</v>
      </c>
      <c r="AK47" s="51">
        <f>VLOOKUP(A47,'3. Sub Confort'!A:P,16,FALSE)</f>
        <v>0.16457185993901838</v>
      </c>
      <c r="AL47">
        <v>0</v>
      </c>
      <c r="AM47">
        <v>0</v>
      </c>
      <c r="AN47">
        <f>VLOOKUP(B47,'cestos y bancos'!A:M,2,FALSE)</f>
        <v>5</v>
      </c>
      <c r="AO47">
        <f>VLOOKUP(B47,'cestos y bancos'!A:M,4,FALSE)</f>
        <v>1.3700901639611116E-2</v>
      </c>
      <c r="AP47">
        <f>VLOOKUP(B47,'cestos y bancos'!A:M,5,FALSE)</f>
        <v>7.1455716668387178E-3</v>
      </c>
      <c r="AQ47">
        <f>VLOOKUP(B47,luminarias!A:M,2,FALSE)</f>
        <v>3605</v>
      </c>
      <c r="AR47">
        <f>VLOOKUP(B47,luminarias!A:M,4,FALSE)</f>
        <v>9.8783500821596135</v>
      </c>
      <c r="AS47">
        <f>VLOOKUP(B47,luminarias!A:M,5,FALSE)</f>
        <v>0.57902598620717116</v>
      </c>
      <c r="AT47">
        <f>VLOOKUP(B47,puentes!A:M,2,FALSE)</f>
        <v>27</v>
      </c>
      <c r="AU47">
        <f>VLOOKUP(B47,puentes!A:M,4,FALSE)</f>
        <v>7.3984868853900029E-2</v>
      </c>
      <c r="AV47">
        <f t="shared" si="1"/>
        <v>0.16503910668197747</v>
      </c>
      <c r="AW47" s="54">
        <f>VLOOKUP(B47,entropia!A:CM,82,FALSE)</f>
        <v>0.14203248654299894</v>
      </c>
      <c r="AX47" s="54">
        <f>VLOOKUP(B47,'empleo 2016'!A:C,3,FALSE)</f>
        <v>1224</v>
      </c>
      <c r="AY47" s="54">
        <f>VLOOKUP(B47,'empleo 2016'!A:G,5,FALSE)</f>
        <v>3.3539806846155651</v>
      </c>
      <c r="AZ47" s="54">
        <f>VLOOKUP(B47,'empleo 2016'!A:G,6,FALSE)</f>
        <v>8.3521032817725788E-3</v>
      </c>
      <c r="BA47" s="59">
        <f t="shared" si="2"/>
        <v>7.5192294912385757E-2</v>
      </c>
      <c r="BB47" s="60">
        <f t="shared" si="3"/>
        <v>0.25582071779905091</v>
      </c>
    </row>
    <row r="48" spans="1:54" x14ac:dyDescent="0.25">
      <c r="A48">
        <v>52</v>
      </c>
      <c r="B48" t="str">
        <f t="shared" si="0"/>
        <v>UPZ52</v>
      </c>
      <c r="C48" t="str">
        <f>VLOOKUP(A48,'1. Sub Calidad Ambiental'!$1:$1048576,2,FALSE)</f>
        <v>LA FLORA</v>
      </c>
      <c r="D48" s="32">
        <f>VLOOKUP(A48,'1. Sub Calidad Ambiental'!$1:$1048576,3,FALSE)</f>
        <v>1877160.2561269999</v>
      </c>
      <c r="E48" s="32">
        <f>VLOOKUP(A48,'1. Sub Calidad Ambiental'!$1:$1048576,4,FALSE)</f>
        <v>89.240592000000007</v>
      </c>
      <c r="F48" s="32">
        <f>VLOOKUP(A48,'1. Sub Calidad Ambiental'!$1:$1048576,5,FALSE)</f>
        <v>0.68810012494848072</v>
      </c>
      <c r="G48" s="32">
        <f>VLOOKUP(A48,'1. Sub Calidad Ambiental'!$1:$1048576,6,FALSE)</f>
        <v>1678</v>
      </c>
      <c r="H48" s="32">
        <f>VLOOKUP(A48,'1. Sub Calidad Ambiental'!$1:$1048576,7,FALSE)</f>
        <v>8.9390343446866289</v>
      </c>
      <c r="I48" s="32">
        <f>VLOOKUP(A48,'1. Sub Calidad Ambiental'!$1:$1048576,8,FALSE)</f>
        <v>5.1704951258715957E-2</v>
      </c>
      <c r="J48" s="32">
        <f>VLOOKUP(A48,'1. Sub Calidad Ambiental'!$1:$1048576,9,FALSE)</f>
        <v>64400.86002</v>
      </c>
      <c r="K48" s="32">
        <f>VLOOKUP(A48,'1. Sub Calidad Ambiental'!$1:$1048576,10,FALSE)</f>
        <v>3.4307598304298928E-2</v>
      </c>
      <c r="L48" s="33">
        <f>VLOOKUP(A48,'1. Sub Calidad Ambiental'!$1:$1048576,11,FALSE)</f>
        <v>0.13263747487151137</v>
      </c>
      <c r="M48" s="34">
        <f>VLOOKUP(A48,'2. Sub Densidad'!$1:$1048576,3,FALSE)</f>
        <v>1877160.2561269999</v>
      </c>
      <c r="N48" s="34">
        <f>VLOOKUP(A48,'2. Sub Densidad'!$1:$1048576,4,FALSE)</f>
        <v>329700.20120700001</v>
      </c>
      <c r="O48" s="34">
        <f>VLOOKUP(A48,'2. Sub Densidad'!$1:$1048576,5,FALSE)</f>
        <v>0.17563774863167253</v>
      </c>
      <c r="P48" s="34">
        <f>VLOOKUP(A48,'2. Sub Densidad'!$1:$1048576,6,FALSE)</f>
        <v>573009.76219011995</v>
      </c>
      <c r="Q48" s="34">
        <f>VLOOKUP(A48,'2. Sub Densidad'!$1:$1048576,7,FALSE)</f>
        <v>0.30525351275674611</v>
      </c>
      <c r="R48" s="34">
        <f>VLOOKUP(A48,'2. Sub Densidad'!$1:$1048576,8,FALSE)</f>
        <v>0.15538920498633554</v>
      </c>
      <c r="S48" s="34">
        <f>VLOOKUP(A48,'2. Sub Densidad'!$1:$1048576,9,FALSE)</f>
        <v>16141</v>
      </c>
      <c r="T48" s="46">
        <f>VLOOKUP(A48,'2. Sub Densidad'!$1:$1048576,10,FALSE)</f>
        <v>85.986265409765721</v>
      </c>
      <c r="U48" s="34">
        <f>VLOOKUP(A48,'2. Sub Densidad'!$1:$1048576,11,FALSE)</f>
        <v>0.13513498932917076</v>
      </c>
      <c r="V48" s="35">
        <f>VLOOKUP(A48,'2. Sub Densidad'!$1:$1048576,12,FALSE)</f>
        <v>0.15538731431572628</v>
      </c>
      <c r="W48" s="38">
        <f>VLOOKUP(A48,'4. Sub proximidad '!A:M,3,FALSE)</f>
        <v>6448.4752494200002</v>
      </c>
      <c r="X48" s="49">
        <f>VLOOKUP(A48,'4. Sub proximidad '!A:M,4,FALSE)</f>
        <v>0.46872466055473955</v>
      </c>
      <c r="Y48" s="37">
        <f>VLOOKUP(A48,'3. Sub Confort'!A:P,3,FALSE)</f>
        <v>1877160.2561269999</v>
      </c>
      <c r="Z48" s="37">
        <f>VLOOKUP(A48,'3. Sub Confort'!A:P,4,FALSE)</f>
        <v>78599.946098</v>
      </c>
      <c r="AA48" s="37">
        <f>VLOOKUP(A48,'3. Sub Confort'!A:P,5,FALSE)</f>
        <v>4.1871729300389737E-2</v>
      </c>
      <c r="AB48" s="37">
        <f>VLOOKUP(A48,'3. Sub Confort'!A:P,6,FALSE)</f>
        <v>1.8657251755609101</v>
      </c>
      <c r="AC48" s="37">
        <f>VLOOKUP(A48,'3. Sub Confort'!A:P,7,FALSE)</f>
        <v>3.67500852757951E-3</v>
      </c>
      <c r="AD48" s="37">
        <f>VLOOKUP(A48,'3. Sub Confort'!A:P,8,FALSE)</f>
        <v>3.2322549107187182E-2</v>
      </c>
      <c r="AE48" s="37">
        <f>VLOOKUP(A48,'3. Sub Confort'!A:P,9,FALSE)</f>
        <v>550</v>
      </c>
      <c r="AF48" s="37">
        <f>VLOOKUP(A48,'3. Sub Confort'!A:P,10,FALSE)</f>
        <v>2.929957621917548</v>
      </c>
      <c r="AG48" s="37">
        <f>VLOOKUP(A48,'3. Sub Confort'!A:P,11,FALSE)</f>
        <v>0.51545787680838207</v>
      </c>
      <c r="AH48" s="37">
        <f>VLOOKUP(A48,'3. Sub Confort'!A:P,12,FALSE)</f>
        <v>0.38090909090909097</v>
      </c>
      <c r="AI48" s="37">
        <f>VLOOKUP(A48,'3. Sub Confort'!A:P,13,FALSE)</f>
        <v>11.17680779975621</v>
      </c>
      <c r="AJ48" s="37">
        <f>VLOOKUP(A48,'3. Sub Confort'!A:P,14,FALSE)</f>
        <v>1</v>
      </c>
      <c r="AK48" s="51">
        <f>VLOOKUP(A48,'3. Sub Confort'!A:P,16,FALSE)</f>
        <v>0.13822120518558903</v>
      </c>
      <c r="AL48">
        <v>0</v>
      </c>
      <c r="AM48">
        <v>0</v>
      </c>
      <c r="AN48">
        <v>0</v>
      </c>
      <c r="AO48">
        <v>0</v>
      </c>
      <c r="AP48">
        <v>0</v>
      </c>
      <c r="AQ48">
        <f>VLOOKUP(B48,luminarias!A:M,2,FALSE)</f>
        <v>1341</v>
      </c>
      <c r="AR48">
        <f>VLOOKUP(B48,luminarias!A:M,4,FALSE)</f>
        <v>7.1437694017911859</v>
      </c>
      <c r="AS48">
        <f>VLOOKUP(B48,luminarias!A:M,5,FALSE)</f>
        <v>0.41873674132881561</v>
      </c>
      <c r="AT48">
        <f>VLOOKUP(B48,puentes!A:M,2,FALSE)</f>
        <v>1</v>
      </c>
      <c r="AU48">
        <f>VLOOKUP(B48,puentes!A:M,4,FALSE)</f>
        <v>5.3271956762052097E-3</v>
      </c>
      <c r="AV48">
        <f t="shared" si="1"/>
        <v>0.1060159842512552</v>
      </c>
      <c r="AW48" s="54">
        <f>VLOOKUP(B48,entropia!A:CM,82,FALSE)</f>
        <v>0.12666775320255511</v>
      </c>
      <c r="AX48" s="54">
        <f>VLOOKUP(B48,'empleo 2016'!A:C,3,FALSE)</f>
        <v>177</v>
      </c>
      <c r="AY48" s="54">
        <f>VLOOKUP(B48,'empleo 2016'!A:G,5,FALSE)</f>
        <v>0.94291363531340322</v>
      </c>
      <c r="AZ48" s="54">
        <f>VLOOKUP(B48,'empleo 2016'!A:G,6,FALSE)</f>
        <v>2.2326512811355441E-3</v>
      </c>
      <c r="BA48" s="59">
        <f t="shared" si="2"/>
        <v>6.445020224184532E-2</v>
      </c>
      <c r="BB48" s="60">
        <f t="shared" si="3"/>
        <v>0.19188417143388231</v>
      </c>
    </row>
    <row r="49" spans="1:54" x14ac:dyDescent="0.25">
      <c r="A49">
        <v>53</v>
      </c>
      <c r="B49" t="str">
        <f t="shared" si="0"/>
        <v>UPZ53</v>
      </c>
      <c r="C49" t="str">
        <f>VLOOKUP(A49,'1. Sub Calidad Ambiental'!$1:$1048576,2,FALSE)</f>
        <v>MARCO FIDEL SUAREZ</v>
      </c>
      <c r="D49" s="32">
        <f>VLOOKUP(A49,'1. Sub Calidad Ambiental'!$1:$1048576,3,FALSE)</f>
        <v>1845365.610291</v>
      </c>
      <c r="E49" s="32">
        <f>VLOOKUP(A49,'1. Sub Calidad Ambiental'!$1:$1048576,4,FALSE)</f>
        <v>89.240592000000007</v>
      </c>
      <c r="F49" s="32">
        <f>VLOOKUP(A49,'1. Sub Calidad Ambiental'!$1:$1048576,5,FALSE)</f>
        <v>0.68810012494848072</v>
      </c>
      <c r="G49" s="32">
        <f>VLOOKUP(A49,'1. Sub Calidad Ambiental'!$1:$1048576,6,FALSE)</f>
        <v>2004</v>
      </c>
      <c r="H49" s="32">
        <f>VLOOKUP(A49,'1. Sub Calidad Ambiental'!$1:$1048576,7,FALSE)</f>
        <v>10.859636642323602</v>
      </c>
      <c r="I49" s="32">
        <f>VLOOKUP(A49,'1. Sub Calidad Ambiental'!$1:$1048576,8,FALSE)</f>
        <v>6.2814053691656532E-2</v>
      </c>
      <c r="J49" s="32">
        <f>VLOOKUP(A49,'1. Sub Calidad Ambiental'!$1:$1048576,9,FALSE)</f>
        <v>83785.276591000002</v>
      </c>
      <c r="K49" s="32">
        <f>VLOOKUP(A49,'1. Sub Calidad Ambiental'!$1:$1048576,10,FALSE)</f>
        <v>4.5403076834073929E-2</v>
      </c>
      <c r="L49" s="33">
        <f>VLOOKUP(A49,'1. Sub Calidad Ambiental'!$1:$1048576,11,FALSE)</f>
        <v>0.14003900185908325</v>
      </c>
      <c r="M49" s="34">
        <f>VLOOKUP(A49,'2. Sub Densidad'!$1:$1048576,3,FALSE)</f>
        <v>1845365.610291</v>
      </c>
      <c r="N49" s="34">
        <f>VLOOKUP(A49,'2. Sub Densidad'!$1:$1048576,4,FALSE)</f>
        <v>862834.53176399996</v>
      </c>
      <c r="O49" s="34">
        <f>VLOOKUP(A49,'2. Sub Densidad'!$1:$1048576,5,FALSE)</f>
        <v>0.46756833819393523</v>
      </c>
      <c r="P49" s="34">
        <f>VLOOKUP(A49,'2. Sub Densidad'!$1:$1048576,6,FALSE)</f>
        <v>1722587.4728421699</v>
      </c>
      <c r="Q49" s="34">
        <f>VLOOKUP(A49,'2. Sub Densidad'!$1:$1048576,7,FALSE)</f>
        <v>0.93346676844732746</v>
      </c>
      <c r="R49" s="34">
        <f>VLOOKUP(A49,'2. Sub Densidad'!$1:$1048576,8,FALSE)</f>
        <v>0.47622295367996836</v>
      </c>
      <c r="S49" s="34">
        <f>VLOOKUP(A49,'2. Sub Densidad'!$1:$1048576,9,FALSE)</f>
        <v>61535</v>
      </c>
      <c r="T49" s="46">
        <f>VLOOKUP(A49,'2. Sub Densidad'!$1:$1048576,10,FALSE)</f>
        <v>333.45695647973196</v>
      </c>
      <c r="U49" s="34">
        <f>VLOOKUP(A49,'2. Sub Densidad'!$1:$1048576,11,FALSE)</f>
        <v>0.52997064667138727</v>
      </c>
      <c r="V49" s="35">
        <f>VLOOKUP(A49,'2. Sub Densidad'!$1:$1048576,12,FALSE)</f>
        <v>0.49125397951509697</v>
      </c>
      <c r="W49" s="38">
        <f>VLOOKUP(A49,'4. Sub proximidad '!A:M,3,FALSE)</f>
        <v>8629.29250761</v>
      </c>
      <c r="X49" s="49">
        <f>VLOOKUP(A49,'4. Sub proximidad '!A:M,4,FALSE)</f>
        <v>0.68092125584810337</v>
      </c>
      <c r="Y49" s="37">
        <f>VLOOKUP(A49,'3. Sub Confort'!A:P,3,FALSE)</f>
        <v>1845365.610291</v>
      </c>
      <c r="Z49" s="37">
        <f>VLOOKUP(A49,'3. Sub Confort'!A:P,4,FALSE)</f>
        <v>159710.97750499999</v>
      </c>
      <c r="AA49" s="37">
        <f>VLOOKUP(A49,'3. Sub Confort'!A:P,5,FALSE)</f>
        <v>8.6547065044641644E-2</v>
      </c>
      <c r="AB49" s="37">
        <f>VLOOKUP(A49,'3. Sub Confort'!A:P,6,FALSE)</f>
        <v>1.9960681543905101</v>
      </c>
      <c r="AC49" s="37">
        <f>VLOOKUP(A49,'3. Sub Confort'!A:P,7,FALSE)</f>
        <v>2.1674051419042301E-2</v>
      </c>
      <c r="AD49" s="37">
        <f>VLOOKUP(A49,'3. Sub Confort'!A:P,8,FALSE)</f>
        <v>7.0328811638241812E-2</v>
      </c>
      <c r="AE49" s="37">
        <f>VLOOKUP(A49,'3. Sub Confort'!A:P,9,FALSE)</f>
        <v>750</v>
      </c>
      <c r="AF49" s="37">
        <f>VLOOKUP(A49,'3. Sub Confort'!A:P,10,FALSE)</f>
        <v>4.0642352703306894</v>
      </c>
      <c r="AG49" s="37">
        <f>VLOOKUP(A49,'3. Sub Confort'!A:P,11,FALSE)</f>
        <v>0.72167396425750996</v>
      </c>
      <c r="AH49" s="37">
        <f>VLOOKUP(A49,'3. Sub Confort'!A:P,12,FALSE)</f>
        <v>0.373111111111111</v>
      </c>
      <c r="AI49" s="37">
        <f>VLOOKUP(A49,'3. Sub Confort'!A:P,13,FALSE)</f>
        <v>8.3720598015101206</v>
      </c>
      <c r="AJ49" s="37">
        <f>VLOOKUP(A49,'3. Sub Confort'!A:P,14,FALSE)</f>
        <v>0.74403958952448357</v>
      </c>
      <c r="AK49" s="51">
        <f>VLOOKUP(A49,'3. Sub Confort'!A:P,16,FALSE)</f>
        <v>0.24269576020215872</v>
      </c>
      <c r="AL49">
        <f>VLOOKUP(B49,semaforos!A:M,2,FALSE)</f>
        <v>3</v>
      </c>
      <c r="AM49">
        <f>VLOOKUP(B49,semaforos!A:M,4,FALSE)</f>
        <v>1.6256941081331567E-2</v>
      </c>
      <c r="AN49">
        <f>VLOOKUP(B49,'cestos y bancos'!A:M,2,FALSE)</f>
        <v>10</v>
      </c>
      <c r="AO49">
        <f>VLOOKUP(B49,'cestos y bancos'!A:M,4,FALSE)</f>
        <v>5.4189803604438556E-2</v>
      </c>
      <c r="AP49">
        <f>VLOOKUP(B49,'cestos y bancos'!A:M,5,FALSE)</f>
        <v>2.8262163721249917E-2</v>
      </c>
      <c r="AQ49">
        <f>VLOOKUP(B49,luminarias!A:M,2,FALSE)</f>
        <v>2180</v>
      </c>
      <c r="AR49">
        <f>VLOOKUP(B49,luminarias!A:M,4,FALSE)</f>
        <v>11.813377185767605</v>
      </c>
      <c r="AS49">
        <f>VLOOKUP(B49,luminarias!A:M,5,FALSE)</f>
        <v>0.69244887238608188</v>
      </c>
      <c r="AT49">
        <v>0</v>
      </c>
      <c r="AU49">
        <v>0</v>
      </c>
      <c r="AV49">
        <f t="shared" si="1"/>
        <v>0.18424199429716584</v>
      </c>
      <c r="AW49" s="54">
        <f>VLOOKUP(B49,entropia!A:CM,82,FALSE)</f>
        <v>0.17336097364145128</v>
      </c>
      <c r="AX49" s="54">
        <f>VLOOKUP(B49,'empleo 2016'!A:C,3,FALSE)</f>
        <v>2102</v>
      </c>
      <c r="AY49" s="54">
        <f>VLOOKUP(B49,'empleo 2016'!A:G,5,FALSE)</f>
        <v>11.390696447669564</v>
      </c>
      <c r="AZ49" s="54">
        <f>VLOOKUP(B49,'empleo 2016'!A:G,6,FALSE)</f>
        <v>2.8749833974913735E-2</v>
      </c>
      <c r="BA49" s="59">
        <f t="shared" si="2"/>
        <v>0.10105540380818251</v>
      </c>
      <c r="BB49" s="60">
        <f t="shared" si="3"/>
        <v>0.331193080246525</v>
      </c>
    </row>
    <row r="50" spans="1:54" x14ac:dyDescent="0.25">
      <c r="A50">
        <v>54</v>
      </c>
      <c r="B50" t="str">
        <f t="shared" si="0"/>
        <v>UPZ54</v>
      </c>
      <c r="C50" t="str">
        <f>VLOOKUP(A50,'1. Sub Calidad Ambiental'!$1:$1048576,2,FALSE)</f>
        <v>MARRUECOS</v>
      </c>
      <c r="D50" s="32">
        <f>VLOOKUP(A50,'1. Sub Calidad Ambiental'!$1:$1048576,3,FALSE)</f>
        <v>3628884.9790750002</v>
      </c>
      <c r="E50" s="32">
        <f>VLOOKUP(A50,'1. Sub Calidad Ambiental'!$1:$1048576,4,FALSE)</f>
        <v>89.240592000000007</v>
      </c>
      <c r="F50" s="32">
        <f>VLOOKUP(A50,'1. Sub Calidad Ambiental'!$1:$1048576,5,FALSE)</f>
        <v>0.68810012494848072</v>
      </c>
      <c r="G50" s="32">
        <f>VLOOKUP(A50,'1. Sub Calidad Ambiental'!$1:$1048576,6,FALSE)</f>
        <v>16197</v>
      </c>
      <c r="H50" s="32">
        <f>VLOOKUP(A50,'1. Sub Calidad Ambiental'!$1:$1048576,7,FALSE)</f>
        <v>44.633544720749462</v>
      </c>
      <c r="I50" s="32">
        <f>VLOOKUP(A50,'1. Sub Calidad Ambiental'!$1:$1048576,8,FALSE)</f>
        <v>0.25816829484068532</v>
      </c>
      <c r="J50" s="32">
        <f>VLOOKUP(A50,'1. Sub Calidad Ambiental'!$1:$1048576,9,FALSE)</f>
        <v>229145.67113500001</v>
      </c>
      <c r="K50" s="32">
        <f>VLOOKUP(A50,'1. Sub Calidad Ambiental'!$1:$1048576,10,FALSE)</f>
        <v>6.314492535759815E-2</v>
      </c>
      <c r="L50" s="33">
        <f>VLOOKUP(A50,'1. Sub Calidad Ambiental'!$1:$1048576,11,FALSE)</f>
        <v>0.21107103174993427</v>
      </c>
      <c r="M50" s="34">
        <f>VLOOKUP(A50,'2. Sub Densidad'!$1:$1048576,3,FALSE)</f>
        <v>3628884.9790750002</v>
      </c>
      <c r="N50" s="34">
        <f>VLOOKUP(A50,'2. Sub Densidad'!$1:$1048576,4,FALSE)</f>
        <v>1083177.6894499999</v>
      </c>
      <c r="O50" s="34">
        <f>VLOOKUP(A50,'2. Sub Densidad'!$1:$1048576,5,FALSE)</f>
        <v>0.29848774367219022</v>
      </c>
      <c r="P50" s="34">
        <f>VLOOKUP(A50,'2. Sub Densidad'!$1:$1048576,6,FALSE)</f>
        <v>2268741.1633716398</v>
      </c>
      <c r="Q50" s="34">
        <f>VLOOKUP(A50,'2. Sub Densidad'!$1:$1048576,7,FALSE)</f>
        <v>0.6251896040942968</v>
      </c>
      <c r="R50" s="34">
        <f>VLOOKUP(A50,'2. Sub Densidad'!$1:$1048576,8,FALSE)</f>
        <v>0.3187832349537198</v>
      </c>
      <c r="S50" s="34">
        <f>VLOOKUP(A50,'2. Sub Densidad'!$1:$1048576,9,FALSE)</f>
        <v>91909</v>
      </c>
      <c r="T50" s="46">
        <f>VLOOKUP(A50,'2. Sub Densidad'!$1:$1048576,10,FALSE)</f>
        <v>253.27063417542522</v>
      </c>
      <c r="U50" s="34">
        <f>VLOOKUP(A50,'2. Sub Densidad'!$1:$1048576,11,FALSE)</f>
        <v>0.4020346105291332</v>
      </c>
      <c r="V50" s="35">
        <f>VLOOKUP(A50,'2. Sub Densidad'!$1:$1048576,12,FALSE)</f>
        <v>0.33976852971834776</v>
      </c>
      <c r="W50" s="38">
        <f>VLOOKUP(A50,'4. Sub proximidad '!A:M,3,FALSE)</f>
        <v>8383.1997077600008</v>
      </c>
      <c r="X50" s="49">
        <f>VLOOKUP(A50,'4. Sub proximidad '!A:M,4,FALSE)</f>
        <v>0.65697607930556179</v>
      </c>
      <c r="Y50" s="37">
        <f>VLOOKUP(A50,'3. Sub Confort'!A:P,3,FALSE)</f>
        <v>3628884.9790750002</v>
      </c>
      <c r="Z50" s="37">
        <f>VLOOKUP(A50,'3. Sub Confort'!A:P,4,FALSE)</f>
        <v>206944.19218700001</v>
      </c>
      <c r="AA50" s="37">
        <f>VLOOKUP(A50,'3. Sub Confort'!A:P,5,FALSE)</f>
        <v>5.7026936202246317E-2</v>
      </c>
      <c r="AB50" s="37">
        <f>VLOOKUP(A50,'3. Sub Confort'!A:P,6,FALSE)</f>
        <v>2.2269023451289001</v>
      </c>
      <c r="AC50" s="37">
        <f>VLOOKUP(A50,'3. Sub Confort'!A:P,7,FALSE)</f>
        <v>5.35499110719675E-2</v>
      </c>
      <c r="AD50" s="37">
        <f>VLOOKUP(A50,'3. Sub Confort'!A:P,8,FALSE)</f>
        <v>5.6157679919676615E-2</v>
      </c>
      <c r="AE50" s="37">
        <f>VLOOKUP(A50,'3. Sub Confort'!A:P,9,FALSE)</f>
        <v>1325</v>
      </c>
      <c r="AF50" s="37">
        <f>VLOOKUP(A50,'3. Sub Confort'!A:P,10,FALSE)</f>
        <v>3.6512592921524378</v>
      </c>
      <c r="AG50" s="37">
        <f>VLOOKUP(A50,'3. Sub Confort'!A:P,11,FALSE)</f>
        <v>0.64659332544783421</v>
      </c>
      <c r="AH50" s="37">
        <f>VLOOKUP(A50,'3. Sub Confort'!A:P,12,FALSE)</f>
        <v>0.35823899371069201</v>
      </c>
      <c r="AI50" s="37">
        <f>VLOOKUP(A50,'3. Sub Confort'!A:P,13,FALSE)</f>
        <v>6.2600488054232617</v>
      </c>
      <c r="AJ50" s="37">
        <f>VLOOKUP(A50,'3. Sub Confort'!A:P,14,FALSE)</f>
        <v>0.55129813759181512</v>
      </c>
      <c r="AK50" s="51">
        <f>VLOOKUP(A50,'3. Sub Confort'!A:P,16,FALSE)</f>
        <v>0.27322336860285035</v>
      </c>
      <c r="AL50">
        <f>VLOOKUP(B50,semaforos!A:M,2,FALSE)</f>
        <v>8</v>
      </c>
      <c r="AM50">
        <f>VLOOKUP(B50,semaforos!A:M,4,FALSE)</f>
        <v>2.2045339122460192E-2</v>
      </c>
      <c r="AN50">
        <f>VLOOKUP(B50,'cestos y bancos'!A:M,2,FALSE)</f>
        <v>15</v>
      </c>
      <c r="AO50">
        <f>VLOOKUP(B50,'cestos y bancos'!A:M,4,FALSE)</f>
        <v>4.1335010854612858E-2</v>
      </c>
      <c r="AP50">
        <f>VLOOKUP(B50,'cestos y bancos'!A:M,5,FALSE)</f>
        <v>2.1557871896347402E-2</v>
      </c>
      <c r="AQ50">
        <f>VLOOKUP(B50,luminarias!A:M,2,FALSE)</f>
        <v>3499</v>
      </c>
      <c r="AR50">
        <f>VLOOKUP(B50,luminarias!A:M,4,FALSE)</f>
        <v>9.6420801986860258</v>
      </c>
      <c r="AS50">
        <f>VLOOKUP(B50,luminarias!A:M,5,FALSE)</f>
        <v>0.56517687161298191</v>
      </c>
      <c r="AT50">
        <f>VLOOKUP(B50,puentes!A:M,2,FALSE)</f>
        <v>8</v>
      </c>
      <c r="AU50">
        <f>VLOOKUP(B50,puentes!A:M,4,FALSE)</f>
        <v>2.2045339122460192E-2</v>
      </c>
      <c r="AV50">
        <f t="shared" si="1"/>
        <v>0.15770635543856243</v>
      </c>
      <c r="AW50" s="54">
        <f>VLOOKUP(B50,entropia!A:CM,82,FALSE)</f>
        <v>0.21590293265274532</v>
      </c>
      <c r="AX50" s="54">
        <f>VLOOKUP(B50,'empleo 2016'!A:C,3,FALSE)</f>
        <v>2191</v>
      </c>
      <c r="AY50" s="54">
        <f>VLOOKUP(B50,'empleo 2016'!A:G,5,FALSE)</f>
        <v>6.037667342841428</v>
      </c>
      <c r="AZ50" s="54">
        <f>VLOOKUP(B50,'empleo 2016'!A:G,6,FALSE)</f>
        <v>1.516348237407796E-2</v>
      </c>
      <c r="BA50" s="59">
        <f t="shared" si="2"/>
        <v>0.11553320751341165</v>
      </c>
      <c r="BB50" s="60">
        <f t="shared" si="3"/>
        <v>0.31931444337802117</v>
      </c>
    </row>
    <row r="51" spans="1:54" x14ac:dyDescent="0.25">
      <c r="A51">
        <v>55</v>
      </c>
      <c r="B51" t="str">
        <f t="shared" si="0"/>
        <v>UPZ55</v>
      </c>
      <c r="C51" t="str">
        <f>VLOOKUP(A51,'1. Sub Calidad Ambiental'!$1:$1048576,2,FALSE)</f>
        <v>DIANA TURBAY</v>
      </c>
      <c r="D51" s="32">
        <f>VLOOKUP(A51,'1. Sub Calidad Ambiental'!$1:$1048576,3,FALSE)</f>
        <v>2114331.6097710002</v>
      </c>
      <c r="E51" s="32">
        <f>VLOOKUP(A51,'1. Sub Calidad Ambiental'!$1:$1048576,4,FALSE)</f>
        <v>89.240592000000007</v>
      </c>
      <c r="F51" s="32">
        <f>VLOOKUP(A51,'1. Sub Calidad Ambiental'!$1:$1048576,5,FALSE)</f>
        <v>0.68810012494848072</v>
      </c>
      <c r="G51" s="32">
        <f>VLOOKUP(A51,'1. Sub Calidad Ambiental'!$1:$1048576,6,FALSE)</f>
        <v>10726</v>
      </c>
      <c r="H51" s="32">
        <f>VLOOKUP(A51,'1. Sub Calidad Ambiental'!$1:$1048576,7,FALSE)</f>
        <v>50.72997986896538</v>
      </c>
      <c r="I51" s="32">
        <f>VLOOKUP(A51,'1. Sub Calidad Ambiental'!$1:$1048576,8,FALSE)</f>
        <v>0.29343115098775802</v>
      </c>
      <c r="J51" s="32">
        <f>VLOOKUP(A51,'1. Sub Calidad Ambiental'!$1:$1048576,9,FALSE)</f>
        <v>151843.99321399999</v>
      </c>
      <c r="K51" s="32">
        <f>VLOOKUP(A51,'1. Sub Calidad Ambiental'!$1:$1048576,10,FALSE)</f>
        <v>7.1816545953473199E-2</v>
      </c>
      <c r="L51" s="33">
        <f>VLOOKUP(A51,'1. Sub Calidad Ambiental'!$1:$1048576,11,FALSE)</f>
        <v>0.22571585733091684</v>
      </c>
      <c r="M51" s="34">
        <f>VLOOKUP(A51,'2. Sub Densidad'!$1:$1048576,3,FALSE)</f>
        <v>2114331.6097710002</v>
      </c>
      <c r="N51" s="34">
        <f>VLOOKUP(A51,'2. Sub Densidad'!$1:$1048576,4,FALSE)</f>
        <v>847667.86251200002</v>
      </c>
      <c r="O51" s="34">
        <f>VLOOKUP(A51,'2. Sub Densidad'!$1:$1048576,5,FALSE)</f>
        <v>0.40091528622788247</v>
      </c>
      <c r="P51" s="34">
        <f>VLOOKUP(A51,'2. Sub Densidad'!$1:$1048576,6,FALSE)</f>
        <v>1742673.5151090401</v>
      </c>
      <c r="Q51" s="34">
        <f>VLOOKUP(A51,'2. Sub Densidad'!$1:$1048576,7,FALSE)</f>
        <v>0.82421958176077503</v>
      </c>
      <c r="R51" s="34">
        <f>VLOOKUP(A51,'2. Sub Densidad'!$1:$1048576,8,FALSE)</f>
        <v>0.42042950436736221</v>
      </c>
      <c r="S51" s="34">
        <f>VLOOKUP(A51,'2. Sub Densidad'!$1:$1048576,9,FALSE)</f>
        <v>70960</v>
      </c>
      <c r="T51" s="46">
        <f>VLOOKUP(A51,'2. Sub Densidad'!$1:$1048576,10,FALSE)</f>
        <v>335.61433633244297</v>
      </c>
      <c r="U51" s="34">
        <f>VLOOKUP(A51,'2. Sub Densidad'!$1:$1048576,11,FALSE)</f>
        <v>0.53341271283525948</v>
      </c>
      <c r="V51" s="35">
        <f>VLOOKUP(A51,'2. Sub Densidad'!$1:$1048576,12,FALSE)</f>
        <v>0.4515858344768347</v>
      </c>
      <c r="W51" s="38">
        <f>VLOOKUP(A51,'4. Sub proximidad '!A:M,3,FALSE)</f>
        <v>7598.8228155899997</v>
      </c>
      <c r="X51" s="49">
        <f>VLOOKUP(A51,'4. Sub proximidad '!A:M,4,FALSE)</f>
        <v>0.58065510132347942</v>
      </c>
      <c r="Y51" s="37">
        <f>VLOOKUP(A51,'3. Sub Confort'!A:P,3,FALSE)</f>
        <v>2114331.6097710002</v>
      </c>
      <c r="Z51" s="37">
        <f>VLOOKUP(A51,'3. Sub Confort'!A:P,4,FALSE)</f>
        <v>180792.359077</v>
      </c>
      <c r="AA51" s="37">
        <f>VLOOKUP(A51,'3. Sub Confort'!A:P,5,FALSE)</f>
        <v>8.5508043412632573E-2</v>
      </c>
      <c r="AB51" s="37">
        <f>VLOOKUP(A51,'3. Sub Confort'!A:P,6,FALSE)</f>
        <v>2.1130661973381399</v>
      </c>
      <c r="AC51" s="37">
        <f>VLOOKUP(A51,'3. Sub Confort'!A:P,7,FALSE)</f>
        <v>3.7830294065489399E-2</v>
      </c>
      <c r="AD51" s="37">
        <f>VLOOKUP(A51,'3. Sub Confort'!A:P,8,FALSE)</f>
        <v>7.3588606075846774E-2</v>
      </c>
      <c r="AE51" s="37">
        <f>VLOOKUP(A51,'3. Sub Confort'!A:P,9,FALSE)</f>
        <v>1183</v>
      </c>
      <c r="AF51" s="37">
        <f>VLOOKUP(A51,'3. Sub Confort'!A:P,10,FALSE)</f>
        <v>5.5951488145614432</v>
      </c>
      <c r="AG51" s="37">
        <f>VLOOKUP(A51,'3. Sub Confort'!A:P,11,FALSE)</f>
        <v>1</v>
      </c>
      <c r="AH51" s="37">
        <f>VLOOKUP(A51,'3. Sub Confort'!A:P,12,FALSE)</f>
        <v>0.38081149619611199</v>
      </c>
      <c r="AI51" s="37">
        <f>VLOOKUP(A51,'3. Sub Confort'!A:P,13,FALSE)</f>
        <v>10.312662818568532</v>
      </c>
      <c r="AJ51" s="37">
        <f>VLOOKUP(A51,'3. Sub Confort'!A:P,14,FALSE)</f>
        <v>0.92113840379475387</v>
      </c>
      <c r="AK51" s="51">
        <f>VLOOKUP(A51,'3. Sub Confort'!A:P,16,FALSE)</f>
        <v>0.22731138724196678</v>
      </c>
      <c r="AL51">
        <v>0</v>
      </c>
      <c r="AM51">
        <v>0</v>
      </c>
      <c r="AN51">
        <f>VLOOKUP(B51,'cestos y bancos'!A:M,2,FALSE)</f>
        <v>1</v>
      </c>
      <c r="AO51">
        <f>VLOOKUP(B51,'cestos y bancos'!A:M,4,FALSE)</f>
        <v>4.7296270621843533E-3</v>
      </c>
      <c r="AP51">
        <f>VLOOKUP(B51,'cestos y bancos'!A:M,5,FALSE)</f>
        <v>2.4666908805877257E-3</v>
      </c>
      <c r="AQ51">
        <f>VLOOKUP(B51,luminarias!A:M,2,FALSE)</f>
        <v>3046</v>
      </c>
      <c r="AR51">
        <f>VLOOKUP(B51,luminarias!A:M,4,FALSE)</f>
        <v>14.406444031413541</v>
      </c>
      <c r="AS51">
        <f>VLOOKUP(B51,luminarias!A:M,5,FALSE)</f>
        <v>0.84444319078069863</v>
      </c>
      <c r="AT51">
        <f>VLOOKUP(B51,puentes!A:M,2,FALSE)</f>
        <v>8</v>
      </c>
      <c r="AU51">
        <f>VLOOKUP(B51,puentes!A:M,4,FALSE)</f>
        <v>3.7837016497474826E-2</v>
      </c>
      <c r="AV51">
        <f t="shared" si="1"/>
        <v>0.22118672453969029</v>
      </c>
      <c r="AW51" s="54">
        <f>VLOOKUP(B51,entropia!A:CM,82,FALSE)</f>
        <v>0.18072241548063686</v>
      </c>
      <c r="AX51" s="54">
        <f>VLOOKUP(B51,'empleo 2016'!A:C,3,FALSE)</f>
        <v>1375</v>
      </c>
      <c r="AY51" s="54">
        <f>VLOOKUP(B51,'empleo 2016'!A:G,5,FALSE)</f>
        <v>6.5032372048766369</v>
      </c>
      <c r="AZ51" s="54">
        <f>VLOOKUP(B51,'empleo 2016'!A:G,6,FALSE)</f>
        <v>1.6345130318913118E-2</v>
      </c>
      <c r="BA51" s="59">
        <f t="shared" si="2"/>
        <v>9.8533772899774996E-2</v>
      </c>
      <c r="BB51" s="60">
        <f t="shared" si="3"/>
        <v>0.31676039065459455</v>
      </c>
    </row>
    <row r="52" spans="1:54" x14ac:dyDescent="0.25">
      <c r="A52">
        <v>56</v>
      </c>
      <c r="B52" t="str">
        <f t="shared" si="0"/>
        <v>UPZ56</v>
      </c>
      <c r="C52" t="str">
        <f>VLOOKUP(A52,'1. Sub Calidad Ambiental'!$1:$1048576,2,FALSE)</f>
        <v>DANUBIO</v>
      </c>
      <c r="D52" s="32">
        <f>VLOOKUP(A52,'1. Sub Calidad Ambiental'!$1:$1048576,3,FALSE)</f>
        <v>2887408.6561210002</v>
      </c>
      <c r="E52" s="32">
        <f>VLOOKUP(A52,'1. Sub Calidad Ambiental'!$1:$1048576,4,FALSE)</f>
        <v>89.240592000000007</v>
      </c>
      <c r="F52" s="32">
        <f>VLOOKUP(A52,'1. Sub Calidad Ambiental'!$1:$1048576,5,FALSE)</f>
        <v>0.68810012494848072</v>
      </c>
      <c r="G52" s="32">
        <f>VLOOKUP(A52,'1. Sub Calidad Ambiental'!$1:$1048576,6,FALSE)</f>
        <v>5483</v>
      </c>
      <c r="H52" s="32">
        <f>VLOOKUP(A52,'1. Sub Calidad Ambiental'!$1:$1048576,7,FALSE)</f>
        <v>18.989345302323663</v>
      </c>
      <c r="I52" s="32">
        <f>VLOOKUP(A52,'1. Sub Calidad Ambiental'!$1:$1048576,8,FALSE)</f>
        <v>0.10983772244651688</v>
      </c>
      <c r="J52" s="32">
        <f>VLOOKUP(A52,'1. Sub Calidad Ambiental'!$1:$1048576,9,FALSE)</f>
        <v>155541.27759799999</v>
      </c>
      <c r="K52" s="32">
        <f>VLOOKUP(A52,'1. Sub Calidad Ambiental'!$1:$1048576,10,FALSE)</f>
        <v>5.3868813224019735E-2</v>
      </c>
      <c r="L52" s="33">
        <f>VLOOKUP(A52,'1. Sub Calidad Ambiental'!$1:$1048576,11,FALSE)</f>
        <v>0.15853547024068534</v>
      </c>
      <c r="M52" s="34">
        <f>VLOOKUP(A52,'2. Sub Densidad'!$1:$1048576,3,FALSE)</f>
        <v>2887408.6561210002</v>
      </c>
      <c r="N52" s="34">
        <f>VLOOKUP(A52,'2. Sub Densidad'!$1:$1048576,4,FALSE)</f>
        <v>529910.21096000005</v>
      </c>
      <c r="O52" s="34">
        <f>VLOOKUP(A52,'2. Sub Densidad'!$1:$1048576,5,FALSE)</f>
        <v>0.1835244934369254</v>
      </c>
      <c r="P52" s="34">
        <f>VLOOKUP(A52,'2. Sub Densidad'!$1:$1048576,6,FALSE)</f>
        <v>1111303.16241588</v>
      </c>
      <c r="Q52" s="34">
        <f>VLOOKUP(A52,'2. Sub Densidad'!$1:$1048576,7,FALSE)</f>
        <v>0.38487907143314654</v>
      </c>
      <c r="R52" s="34">
        <f>VLOOKUP(A52,'2. Sub Densidad'!$1:$1048576,8,FALSE)</f>
        <v>0.19605464184326968</v>
      </c>
      <c r="S52" s="34">
        <f>VLOOKUP(A52,'2. Sub Densidad'!$1:$1048576,9,FALSE)</f>
        <v>37616</v>
      </c>
      <c r="T52" s="46">
        <f>VLOOKUP(A52,'2. Sub Densidad'!$1:$1048576,10,FALSE)</f>
        <v>130.27598265405925</v>
      </c>
      <c r="U52" s="34">
        <f>VLOOKUP(A52,'2. Sub Densidad'!$1:$1048576,11,FALSE)</f>
        <v>0.20579854769256287</v>
      </c>
      <c r="V52" s="35">
        <f>VLOOKUP(A52,'2. Sub Densidad'!$1:$1048576,12,FALSE)</f>
        <v>0.19512589432425265</v>
      </c>
      <c r="W52" s="38">
        <f>VLOOKUP(A52,'4. Sub proximidad '!A:M,3,FALSE)</f>
        <v>7379.5564313499999</v>
      </c>
      <c r="X52" s="49">
        <f>VLOOKUP(A52,'4. Sub proximidad '!A:M,4,FALSE)</f>
        <v>0.55932017285880342</v>
      </c>
      <c r="Y52" s="37">
        <f>VLOOKUP(A52,'3. Sub Confort'!A:P,3,FALSE)</f>
        <v>2887408.6561210002</v>
      </c>
      <c r="Z52" s="37">
        <f>VLOOKUP(A52,'3. Sub Confort'!A:P,4,FALSE)</f>
        <v>114276.175089</v>
      </c>
      <c r="AA52" s="37">
        <f>VLOOKUP(A52,'3. Sub Confort'!A:P,5,FALSE)</f>
        <v>3.9577416534631017E-2</v>
      </c>
      <c r="AB52" s="37">
        <f>VLOOKUP(A52,'3. Sub Confort'!A:P,6,FALSE)</f>
        <v>1.93092679063952</v>
      </c>
      <c r="AC52" s="37">
        <f>VLOOKUP(A52,'3. Sub Confort'!A:P,7,FALSE)</f>
        <v>1.2678690021821801E-2</v>
      </c>
      <c r="AD52" s="37">
        <f>VLOOKUP(A52,'3. Sub Confort'!A:P,8,FALSE)</f>
        <v>3.2852734906428718E-2</v>
      </c>
      <c r="AE52" s="37">
        <f>VLOOKUP(A52,'3. Sub Confort'!A:P,9,FALSE)</f>
        <v>490</v>
      </c>
      <c r="AF52" s="37">
        <f>VLOOKUP(A52,'3. Sub Confort'!A:P,10,FALSE)</f>
        <v>1.6970233810210824</v>
      </c>
      <c r="AG52" s="37">
        <f>VLOOKUP(A52,'3. Sub Confort'!A:P,11,FALSE)</f>
        <v>0.29130563719101182</v>
      </c>
      <c r="AH52" s="37">
        <f>VLOOKUP(A52,'3. Sub Confort'!A:P,12,FALSE)</f>
        <v>0.35374149659863902</v>
      </c>
      <c r="AI52" s="37">
        <f>VLOOKUP(A52,'3. Sub Confort'!A:P,13,FALSE)</f>
        <v>6.5246449703234246</v>
      </c>
      <c r="AJ52" s="37">
        <f>VLOOKUP(A52,'3. Sub Confort'!A:P,14,FALSE)</f>
        <v>0.57544509946519729</v>
      </c>
      <c r="AK52" s="51">
        <f>VLOOKUP(A52,'3. Sub Confort'!A:P,16,FALSE)</f>
        <v>0.22360596406624922</v>
      </c>
      <c r="AL52">
        <f>VLOOKUP(B52,semaforos!A:M,2,FALSE)</f>
        <v>16</v>
      </c>
      <c r="AM52">
        <f>VLOOKUP(B52,semaforos!A:M,4,FALSE)</f>
        <v>5.5413008359891283E-2</v>
      </c>
      <c r="AN52">
        <f>VLOOKUP(B52,'cestos y bancos'!A:M,2,FALSE)</f>
        <v>17</v>
      </c>
      <c r="AO52">
        <f>VLOOKUP(B52,'cestos y bancos'!A:M,4,FALSE)</f>
        <v>5.8876321382384487E-2</v>
      </c>
      <c r="AP52">
        <f>VLOOKUP(B52,'cestos y bancos'!A:M,5,FALSE)</f>
        <v>3.0706371374957072E-2</v>
      </c>
      <c r="AQ52">
        <f>VLOOKUP(B52,luminarias!A:M,2,FALSE)</f>
        <v>1473</v>
      </c>
      <c r="AR52">
        <f>VLOOKUP(B52,luminarias!A:M,4,FALSE)</f>
        <v>5.1014600821324905</v>
      </c>
      <c r="AS52">
        <f>VLOOKUP(B52,luminarias!A:M,5,FALSE)</f>
        <v>0.29902543750580485</v>
      </c>
      <c r="AT52">
        <f>VLOOKUP(B52,puentes!A:M,2,FALSE)</f>
        <v>3</v>
      </c>
      <c r="AU52">
        <f>VLOOKUP(B52,puentes!A:M,4,FALSE)</f>
        <v>1.0389939067479615E-2</v>
      </c>
      <c r="AV52">
        <f t="shared" si="1"/>
        <v>9.8883689077033196E-2</v>
      </c>
      <c r="AW52" s="54">
        <f>VLOOKUP(B52,entropia!A:CM,82,FALSE)</f>
        <v>0.34215172882984701</v>
      </c>
      <c r="AX52" s="54">
        <f>VLOOKUP(B52,'empleo 2016'!A:C,3,FALSE)</f>
        <v>810</v>
      </c>
      <c r="AY52" s="54">
        <f>VLOOKUP(B52,'empleo 2016'!A:G,5,FALSE)</f>
        <v>2.8052835015037245</v>
      </c>
      <c r="AZ52" s="54">
        <f>VLOOKUP(B52,'empleo 2016'!A:G,6,FALSE)</f>
        <v>6.9594725476295827E-3</v>
      </c>
      <c r="BA52" s="59">
        <f t="shared" si="2"/>
        <v>0.17455560068873829</v>
      </c>
      <c r="BB52" s="60">
        <f t="shared" si="3"/>
        <v>0.2622286204357458</v>
      </c>
    </row>
    <row r="53" spans="1:54" x14ac:dyDescent="0.25">
      <c r="A53">
        <v>57</v>
      </c>
      <c r="B53" t="str">
        <f t="shared" si="0"/>
        <v>UPZ57</v>
      </c>
      <c r="C53" t="str">
        <f>VLOOKUP(A53,'1. Sub Calidad Ambiental'!$1:$1048576,2,FALSE)</f>
        <v>GRAN YOMASA</v>
      </c>
      <c r="D53" s="32">
        <f>VLOOKUP(A53,'1. Sub Calidad Ambiental'!$1:$1048576,3,FALSE)</f>
        <v>5357986.1238329997</v>
      </c>
      <c r="E53" s="32">
        <f>VLOOKUP(A53,'1. Sub Calidad Ambiental'!$1:$1048576,4,FALSE)</f>
        <v>89.240592000000007</v>
      </c>
      <c r="F53" s="32">
        <f>VLOOKUP(A53,'1. Sub Calidad Ambiental'!$1:$1048576,5,FALSE)</f>
        <v>0.68810012494848072</v>
      </c>
      <c r="G53" s="32">
        <f>VLOOKUP(A53,'1. Sub Calidad Ambiental'!$1:$1048576,6,FALSE)</f>
        <v>7989</v>
      </c>
      <c r="H53" s="32">
        <f>VLOOKUP(A53,'1. Sub Calidad Ambiental'!$1:$1048576,7,FALSE)</f>
        <v>14.910452948849414</v>
      </c>
      <c r="I53" s="32">
        <f>VLOOKUP(A53,'1. Sub Calidad Ambiental'!$1:$1048576,8,FALSE)</f>
        <v>8.6244689665376059E-2</v>
      </c>
      <c r="J53" s="32">
        <f>VLOOKUP(A53,'1. Sub Calidad Ambiental'!$1:$1048576,9,FALSE)</f>
        <v>286422.83029900002</v>
      </c>
      <c r="K53" s="32">
        <f>VLOOKUP(A53,'1. Sub Calidad Ambiental'!$1:$1048576,10,FALSE)</f>
        <v>5.3457180306039812E-2</v>
      </c>
      <c r="L53" s="33">
        <f>VLOOKUP(A53,'1. Sub Calidad Ambiental'!$1:$1048576,11,FALSE)</f>
        <v>0.15053391500764504</v>
      </c>
      <c r="M53" s="34">
        <f>VLOOKUP(A53,'2. Sub Densidad'!$1:$1048576,3,FALSE)</f>
        <v>5357986.1238329997</v>
      </c>
      <c r="N53" s="34">
        <f>VLOOKUP(A53,'2. Sub Densidad'!$1:$1048576,4,FALSE)</f>
        <v>1568589.5639599999</v>
      </c>
      <c r="O53" s="34">
        <f>VLOOKUP(A53,'2. Sub Densidad'!$1:$1048576,5,FALSE)</f>
        <v>0.29275730240933534</v>
      </c>
      <c r="P53" s="34">
        <f>VLOOKUP(A53,'2. Sub Densidad'!$1:$1048576,6,FALSE)</f>
        <v>3228475.1419810001</v>
      </c>
      <c r="Q53" s="34">
        <f>VLOOKUP(A53,'2. Sub Densidad'!$1:$1048576,7,FALSE)</f>
        <v>0.60255384530025835</v>
      </c>
      <c r="R53" s="34">
        <f>VLOOKUP(A53,'2. Sub Densidad'!$1:$1048576,8,FALSE)</f>
        <v>0.30722296416568479</v>
      </c>
      <c r="S53" s="34">
        <f>VLOOKUP(A53,'2. Sub Densidad'!$1:$1048576,9,FALSE)</f>
        <v>120519</v>
      </c>
      <c r="T53" s="46">
        <f>VLOOKUP(A53,'2. Sub Densidad'!$1:$1048576,10,FALSE)</f>
        <v>224.93339328356274</v>
      </c>
      <c r="U53" s="34">
        <f>VLOOKUP(A53,'2. Sub Densidad'!$1:$1048576,11,FALSE)</f>
        <v>0.3568229812795104</v>
      </c>
      <c r="V53" s="35">
        <f>VLOOKUP(A53,'2. Sub Densidad'!$1:$1048576,12,FALSE)</f>
        <v>0.31893441595151018</v>
      </c>
      <c r="W53" s="38">
        <f>VLOOKUP(A53,'4. Sub proximidad '!A:M,3,FALSE)</f>
        <v>7949.2598707999996</v>
      </c>
      <c r="X53" s="49">
        <f>VLOOKUP(A53,'4. Sub proximidad '!A:M,4,FALSE)</f>
        <v>0.61475312109149594</v>
      </c>
      <c r="Y53" s="37">
        <f>VLOOKUP(A53,'3. Sub Confort'!A:P,3,FALSE)</f>
        <v>5357986.1238329997</v>
      </c>
      <c r="Z53" s="37">
        <f>VLOOKUP(A53,'3. Sub Confort'!A:P,4,FALSE)</f>
        <v>349845.87740599999</v>
      </c>
      <c r="AA53" s="37">
        <f>VLOOKUP(A53,'3. Sub Confort'!A:P,5,FALSE)</f>
        <v>6.5294285823145615E-2</v>
      </c>
      <c r="AB53" s="37">
        <f>VLOOKUP(A53,'3. Sub Confort'!A:P,6,FALSE)</f>
        <v>2.45487271604159</v>
      </c>
      <c r="AC53" s="37">
        <f>VLOOKUP(A53,'3. Sub Confort'!A:P,7,FALSE)</f>
        <v>8.5030306263828306E-2</v>
      </c>
      <c r="AD53" s="37">
        <f>VLOOKUP(A53,'3. Sub Confort'!A:P,8,FALSE)</f>
        <v>7.0228290933316284E-2</v>
      </c>
      <c r="AE53" s="37">
        <f>VLOOKUP(A53,'3. Sub Confort'!A:P,9,FALSE)</f>
        <v>1775</v>
      </c>
      <c r="AF53" s="37">
        <f>VLOOKUP(A53,'3. Sub Confort'!A:P,10,FALSE)</f>
        <v>3.3128118643394306</v>
      </c>
      <c r="AG53" s="37">
        <f>VLOOKUP(A53,'3. Sub Confort'!A:P,11,FALSE)</f>
        <v>0.58506226692044405</v>
      </c>
      <c r="AH53" s="37">
        <f>VLOOKUP(A53,'3. Sub Confort'!A:P,12,FALSE)</f>
        <v>0.36488262910798103</v>
      </c>
      <c r="AI53" s="37">
        <f>VLOOKUP(A53,'3. Sub Confort'!A:P,13,FALSE)</f>
        <v>6.9370746466769742</v>
      </c>
      <c r="AJ53" s="37">
        <f>VLOOKUP(A53,'3. Sub Confort'!A:P,14,FALSE)</f>
        <v>0.61308330058620808</v>
      </c>
      <c r="AK53" s="51">
        <f>VLOOKUP(A53,'3. Sub Confort'!A:P,16,FALSE)</f>
        <v>0.25832433692529988</v>
      </c>
      <c r="AL53">
        <f>VLOOKUP(B53,semaforos!A:M,2,FALSE)</f>
        <v>16</v>
      </c>
      <c r="AM53">
        <f>VLOOKUP(B53,semaforos!A:M,4,FALSE)</f>
        <v>2.9861966101104545E-2</v>
      </c>
      <c r="AN53">
        <f>VLOOKUP(B53,'cestos y bancos'!A:M,2,FALSE)</f>
        <v>9</v>
      </c>
      <c r="AO53">
        <f>VLOOKUP(B53,'cestos y bancos'!A:M,4,FALSE)</f>
        <v>1.6797355931871306E-2</v>
      </c>
      <c r="AP53">
        <f>VLOOKUP(B53,'cestos y bancos'!A:M,5,FALSE)</f>
        <v>8.7604972126485315E-3</v>
      </c>
      <c r="AQ53">
        <f>VLOOKUP(B53,luminarias!A:M,2,FALSE)</f>
        <v>5052</v>
      </c>
      <c r="AR53">
        <f>VLOOKUP(B53,luminarias!A:M,4,FALSE)</f>
        <v>9.4289157964237607</v>
      </c>
      <c r="AS53">
        <f>VLOOKUP(B53,luminarias!A:M,5,FALSE)</f>
        <v>0.55268209999448237</v>
      </c>
      <c r="AT53">
        <f>VLOOKUP(B53,puentes!A:M,2,FALSE)</f>
        <v>18</v>
      </c>
      <c r="AU53">
        <f>VLOOKUP(B53,puentes!A:M,4,FALSE)</f>
        <v>3.3594711863742611E-2</v>
      </c>
      <c r="AV53">
        <f t="shared" si="1"/>
        <v>0.15622481879299452</v>
      </c>
      <c r="AW53" s="54">
        <f>VLOOKUP(B53,entropia!A:CM,82,FALSE)</f>
        <v>0.22090861061376649</v>
      </c>
      <c r="AX53" s="54">
        <f>VLOOKUP(B53,'empleo 2016'!A:C,3,FALSE)</f>
        <v>3404</v>
      </c>
      <c r="AY53" s="54">
        <f>VLOOKUP(B53,'empleo 2016'!A:G,5,FALSE)</f>
        <v>6.3531333354037898</v>
      </c>
      <c r="AZ53" s="54">
        <f>VLOOKUP(B53,'empleo 2016'!A:G,6,FALSE)</f>
        <v>1.5964156498788608E-2</v>
      </c>
      <c r="BA53" s="59">
        <f t="shared" si="2"/>
        <v>0.11843638355627754</v>
      </c>
      <c r="BB53" s="60">
        <f t="shared" si="3"/>
        <v>0.29219643450644572</v>
      </c>
    </row>
    <row r="54" spans="1:54" x14ac:dyDescent="0.25">
      <c r="A54">
        <v>58</v>
      </c>
      <c r="B54" t="str">
        <f t="shared" si="0"/>
        <v>UPZ58</v>
      </c>
      <c r="C54" t="str">
        <f>VLOOKUP(A54,'1. Sub Calidad Ambiental'!$1:$1048576,2,FALSE)</f>
        <v>COMUNEROS</v>
      </c>
      <c r="D54" s="32">
        <f>VLOOKUP(A54,'1. Sub Calidad Ambiental'!$1:$1048576,3,FALSE)</f>
        <v>4930356.1903210003</v>
      </c>
      <c r="E54" s="32">
        <f>VLOOKUP(A54,'1. Sub Calidad Ambiental'!$1:$1048576,4,FALSE)</f>
        <v>89.240592000000007</v>
      </c>
      <c r="F54" s="32">
        <f>VLOOKUP(A54,'1. Sub Calidad Ambiental'!$1:$1048576,5,FALSE)</f>
        <v>0.68810012494848072</v>
      </c>
      <c r="G54" s="32">
        <f>VLOOKUP(A54,'1. Sub Calidad Ambiental'!$1:$1048576,6,FALSE)</f>
        <v>29530</v>
      </c>
      <c r="H54" s="32">
        <f>VLOOKUP(A54,'1. Sub Calidad Ambiental'!$1:$1048576,7,FALSE)</f>
        <v>59.894252788412416</v>
      </c>
      <c r="I54" s="32">
        <f>VLOOKUP(A54,'1. Sub Calidad Ambiental'!$1:$1048576,8,FALSE)</f>
        <v>0.34643892188901082</v>
      </c>
      <c r="J54" s="32">
        <f>VLOOKUP(A54,'1. Sub Calidad Ambiental'!$1:$1048576,9,FALSE)</f>
        <v>352487.52172399999</v>
      </c>
      <c r="K54" s="32">
        <f>VLOOKUP(A54,'1. Sub Calidad Ambiental'!$1:$1048576,10,FALSE)</f>
        <v>7.1493317747708326E-2</v>
      </c>
      <c r="L54" s="33">
        <f>VLOOKUP(A54,'1. Sub Calidad Ambiental'!$1:$1048576,11,FALSE)</f>
        <v>0.24327737156274612</v>
      </c>
      <c r="M54" s="34">
        <f>VLOOKUP(A54,'2. Sub Densidad'!$1:$1048576,3,FALSE)</f>
        <v>4930356.1903210003</v>
      </c>
      <c r="N54" s="34">
        <f>VLOOKUP(A54,'2. Sub Densidad'!$1:$1048576,4,FALSE)</f>
        <v>1185996.9243399999</v>
      </c>
      <c r="O54" s="34">
        <f>VLOOKUP(A54,'2. Sub Densidad'!$1:$1048576,5,FALSE)</f>
        <v>0.24054994782492242</v>
      </c>
      <c r="P54" s="34">
        <f>VLOOKUP(A54,'2. Sub Densidad'!$1:$1048576,6,FALSE)</f>
        <v>2423188.7330285902</v>
      </c>
      <c r="Q54" s="34">
        <f>VLOOKUP(A54,'2. Sub Densidad'!$1:$1048576,7,FALSE)</f>
        <v>0.49148350331881879</v>
      </c>
      <c r="R54" s="34">
        <f>VLOOKUP(A54,'2. Sub Densidad'!$1:$1048576,8,FALSE)</f>
        <v>0.25049841423969488</v>
      </c>
      <c r="S54" s="34">
        <f>VLOOKUP(A54,'2. Sub Densidad'!$1:$1048576,9,FALSE)</f>
        <v>79703</v>
      </c>
      <c r="T54" s="46">
        <f>VLOOKUP(A54,'2. Sub Densidad'!$1:$1048576,10,FALSE)</f>
        <v>161.6576914999944</v>
      </c>
      <c r="U54" s="34">
        <f>VLOOKUP(A54,'2. Sub Densidad'!$1:$1048576,11,FALSE)</f>
        <v>0.25586757844175861</v>
      </c>
      <c r="V54" s="35">
        <f>VLOOKUP(A54,'2. Sub Densidad'!$1:$1048576,12,FALSE)</f>
        <v>0.24897198016879196</v>
      </c>
      <c r="W54" s="38">
        <f>VLOOKUP(A54,'4. Sub proximidad '!A:M,3,FALSE)</f>
        <v>8492.9088959599994</v>
      </c>
      <c r="X54" s="49">
        <f>VLOOKUP(A54,'4. Sub proximidad '!A:M,4,FALSE)</f>
        <v>0.66765093806367704</v>
      </c>
      <c r="Y54" s="37">
        <f>VLOOKUP(A54,'3. Sub Confort'!A:P,3,FALSE)</f>
        <v>4930356.1903210003</v>
      </c>
      <c r="Z54" s="37">
        <f>VLOOKUP(A54,'3. Sub Confort'!A:P,4,FALSE)</f>
        <v>248909.021408</v>
      </c>
      <c r="AA54" s="37">
        <f>VLOOKUP(A54,'3. Sub Confort'!A:P,5,FALSE)</f>
        <v>5.0484997797247244E-2</v>
      </c>
      <c r="AB54" s="37">
        <f>VLOOKUP(A54,'3. Sub Confort'!A:P,6,FALSE)</f>
        <v>2.1585628525238798</v>
      </c>
      <c r="AC54" s="37">
        <f>VLOOKUP(A54,'3. Sub Confort'!A:P,7,FALSE)</f>
        <v>4.4112920528834802E-2</v>
      </c>
      <c r="AD54" s="37">
        <f>VLOOKUP(A54,'3. Sub Confort'!A:P,8,FALSE)</f>
        <v>4.8891978480144135E-2</v>
      </c>
      <c r="AE54" s="37">
        <f>VLOOKUP(A54,'3. Sub Confort'!A:P,9,FALSE)</f>
        <v>1344</v>
      </c>
      <c r="AF54" s="37">
        <f>VLOOKUP(A54,'3. Sub Confort'!A:P,10,FALSE)</f>
        <v>2.7259693785176529</v>
      </c>
      <c r="AG54" s="37">
        <f>VLOOKUP(A54,'3. Sub Confort'!A:P,11,FALSE)</f>
        <v>0.47837202089083242</v>
      </c>
      <c r="AH54" s="37">
        <f>VLOOKUP(A54,'3. Sub Confort'!A:P,12,FALSE)</f>
        <v>0.36743551587301598</v>
      </c>
      <c r="AI54" s="37">
        <f>VLOOKUP(A54,'3. Sub Confort'!A:P,13,FALSE)</f>
        <v>9.5757673765160956</v>
      </c>
      <c r="AJ54" s="37">
        <f>VLOOKUP(A54,'3. Sub Confort'!A:P,14,FALSE)</f>
        <v>0.8538895600686055</v>
      </c>
      <c r="AK54" s="51">
        <f>VLOOKUP(A54,'3. Sub Confort'!A:P,16,FALSE)</f>
        <v>0.1817759293045404</v>
      </c>
      <c r="AL54">
        <f>VLOOKUP(B54,semaforos!A:M,2,FALSE)</f>
        <v>4</v>
      </c>
      <c r="AM54">
        <f>VLOOKUP(B54,semaforos!A:M,4,FALSE)</f>
        <v>8.1130041027327564E-3</v>
      </c>
      <c r="AN54">
        <f>VLOOKUP(B54,'cestos y bancos'!A:M,2,FALSE)</f>
        <v>6</v>
      </c>
      <c r="AO54">
        <f>VLOOKUP(B54,'cestos y bancos'!A:M,4,FALSE)</f>
        <v>1.2169506154099135E-2</v>
      </c>
      <c r="AP54">
        <f>VLOOKUP(B54,'cestos y bancos'!A:M,5,FALSE)</f>
        <v>6.3468872824211002E-3</v>
      </c>
      <c r="AQ54">
        <f>VLOOKUP(B54,luminarias!A:M,2,FALSE)</f>
        <v>4349</v>
      </c>
      <c r="AR54">
        <f>VLOOKUP(B54,luminarias!A:M,4,FALSE)</f>
        <v>8.8208637106961891</v>
      </c>
      <c r="AS54">
        <f>VLOOKUP(B54,luminarias!A:M,5,FALSE)</f>
        <v>0.51704072712599192</v>
      </c>
      <c r="AT54">
        <f>VLOOKUP(B54,puentes!A:M,2,FALSE)</f>
        <v>8</v>
      </c>
      <c r="AU54">
        <f>VLOOKUP(B54,puentes!A:M,4,FALSE)</f>
        <v>1.6226008205465513E-2</v>
      </c>
      <c r="AV54">
        <f t="shared" si="1"/>
        <v>0.1369316566791528</v>
      </c>
      <c r="AW54" s="54">
        <f>VLOOKUP(B54,entropia!A:CM,82,FALSE)</f>
        <v>0.15063478096404656</v>
      </c>
      <c r="AX54" s="54">
        <f>VLOOKUP(B54,'empleo 2016'!A:C,3,FALSE)</f>
        <v>2205</v>
      </c>
      <c r="AY54" s="54">
        <f>VLOOKUP(B54,'empleo 2016'!A:G,5,FALSE)</f>
        <v>4.4722935023779478</v>
      </c>
      <c r="AZ54" s="54">
        <f>VLOOKUP(B54,'empleo 2016'!A:G,6,FALSE)</f>
        <v>1.1190457201450907E-2</v>
      </c>
      <c r="BA54" s="59">
        <f t="shared" si="2"/>
        <v>8.091261908274873E-2</v>
      </c>
      <c r="BB54" s="60">
        <f t="shared" si="3"/>
        <v>0.28451776763650083</v>
      </c>
    </row>
    <row r="55" spans="1:54" x14ac:dyDescent="0.25">
      <c r="A55">
        <v>59</v>
      </c>
      <c r="B55" t="str">
        <f t="shared" si="0"/>
        <v>UPZ59</v>
      </c>
      <c r="C55" t="str">
        <f>VLOOKUP(A55,'1. Sub Calidad Ambiental'!$1:$1048576,2,FALSE)</f>
        <v>ALFONSO LOPEZ</v>
      </c>
      <c r="D55" s="32">
        <f>VLOOKUP(A55,'1. Sub Calidad Ambiental'!$1:$1048576,3,FALSE)</f>
        <v>2164934.2975010001</v>
      </c>
      <c r="E55" s="32">
        <f>VLOOKUP(A55,'1. Sub Calidad Ambiental'!$1:$1048576,4,FALSE)</f>
        <v>89.240592000000007</v>
      </c>
      <c r="F55" s="32">
        <f>VLOOKUP(A55,'1. Sub Calidad Ambiental'!$1:$1048576,5,FALSE)</f>
        <v>0.68810012494848072</v>
      </c>
      <c r="G55" s="32">
        <f>VLOOKUP(A55,'1. Sub Calidad Ambiental'!$1:$1048576,6,FALSE)</f>
        <v>2149</v>
      </c>
      <c r="H55" s="32">
        <f>VLOOKUP(A55,'1. Sub Calidad Ambiental'!$1:$1048576,7,FALSE)</f>
        <v>9.926398239801582</v>
      </c>
      <c r="I55" s="32">
        <f>VLOOKUP(A55,'1. Sub Calidad Ambiental'!$1:$1048576,8,FALSE)</f>
        <v>5.7416038172917121E-2</v>
      </c>
      <c r="J55" s="32">
        <f>VLOOKUP(A55,'1. Sub Calidad Ambiental'!$1:$1048576,9,FALSE)</f>
        <v>128378.901992</v>
      </c>
      <c r="K55" s="32">
        <f>VLOOKUP(A55,'1. Sub Calidad Ambiental'!$1:$1048576,10,FALSE)</f>
        <v>5.9299213902328916E-2</v>
      </c>
      <c r="L55" s="33">
        <f>VLOOKUP(A55,'1. Sub Calidad Ambiental'!$1:$1048576,11,FALSE)</f>
        <v>0.14287170904225513</v>
      </c>
      <c r="M55" s="34">
        <f>VLOOKUP(A55,'2. Sub Densidad'!$1:$1048576,3,FALSE)</f>
        <v>2164934.2975010001</v>
      </c>
      <c r="N55" s="34">
        <f>VLOOKUP(A55,'2. Sub Densidad'!$1:$1048576,4,FALSE)</f>
        <v>677012.54396299995</v>
      </c>
      <c r="O55" s="34">
        <f>VLOOKUP(A55,'2. Sub Densidad'!$1:$1048576,5,FALSE)</f>
        <v>0.3127173627137233</v>
      </c>
      <c r="P55" s="34">
        <f>VLOOKUP(A55,'2. Sub Densidad'!$1:$1048576,6,FALSE)</f>
        <v>1240127.0310330901</v>
      </c>
      <c r="Q55" s="34">
        <f>VLOOKUP(A55,'2. Sub Densidad'!$1:$1048576,7,FALSE)</f>
        <v>0.57282432656943816</v>
      </c>
      <c r="R55" s="34">
        <f>VLOOKUP(A55,'2. Sub Densidad'!$1:$1048576,8,FALSE)</f>
        <v>0.29203985101920804</v>
      </c>
      <c r="S55" s="34">
        <f>VLOOKUP(A55,'2. Sub Densidad'!$1:$1048576,9,FALSE)</f>
        <v>65802</v>
      </c>
      <c r="T55" s="46">
        <f>VLOOKUP(A55,'2. Sub Densidad'!$1:$1048576,10,FALSE)</f>
        <v>303.94455885315199</v>
      </c>
      <c r="U55" s="34">
        <f>VLOOKUP(A55,'2. Sub Densidad'!$1:$1048576,11,FALSE)</f>
        <v>0.48288407304016434</v>
      </c>
      <c r="V55" s="35">
        <f>VLOOKUP(A55,'2. Sub Densidad'!$1:$1048576,12,FALSE)</f>
        <v>0.36254709559103188</v>
      </c>
      <c r="W55" s="38">
        <f>VLOOKUP(A55,'4. Sub proximidad '!A:M,3,FALSE)</f>
        <v>7374.30029853</v>
      </c>
      <c r="X55" s="49">
        <f>VLOOKUP(A55,'4. Sub proximidad '!A:M,4,FALSE)</f>
        <v>0.55880874372157274</v>
      </c>
      <c r="Y55" s="37">
        <f>VLOOKUP(A55,'3. Sub Confort'!A:P,3,FALSE)</f>
        <v>2164934.2975010001</v>
      </c>
      <c r="Z55" s="37">
        <f>VLOOKUP(A55,'3. Sub Confort'!A:P,4,FALSE)</f>
        <v>159354.688284</v>
      </c>
      <c r="AA55" s="37">
        <f>VLOOKUP(A55,'3. Sub Confort'!A:P,5,FALSE)</f>
        <v>7.3607170650834219E-2</v>
      </c>
      <c r="AB55" s="37">
        <f>VLOOKUP(A55,'3. Sub Confort'!A:P,6,FALSE)</f>
        <v>1.9687054800853501</v>
      </c>
      <c r="AC55" s="37">
        <f>VLOOKUP(A55,'3. Sub Confort'!A:P,7,FALSE)</f>
        <v>1.7895543724450499E-2</v>
      </c>
      <c r="AD55" s="37">
        <f>VLOOKUP(A55,'3. Sub Confort'!A:P,8,FALSE)</f>
        <v>5.9679263919238293E-2</v>
      </c>
      <c r="AE55" s="37">
        <f>VLOOKUP(A55,'3. Sub Confort'!A:P,9,FALSE)</f>
        <v>660</v>
      </c>
      <c r="AF55" s="37">
        <f>VLOOKUP(A55,'3. Sub Confort'!A:P,10,FALSE)</f>
        <v>3.0485913626193781</v>
      </c>
      <c r="AG55" s="37">
        <f>VLOOKUP(A55,'3. Sub Confort'!A:P,11,FALSE)</f>
        <v>0.53702595220968374</v>
      </c>
      <c r="AH55" s="37">
        <f>VLOOKUP(A55,'3. Sub Confort'!A:P,12,FALSE)</f>
        <v>0.40075757575757598</v>
      </c>
      <c r="AI55" s="37">
        <f>VLOOKUP(A55,'3. Sub Confort'!A:P,13,FALSE)</f>
        <v>9.4044355814620637</v>
      </c>
      <c r="AJ55" s="37">
        <f>VLOOKUP(A55,'3. Sub Confort'!A:P,14,FALSE)</f>
        <v>0.83825387493148784</v>
      </c>
      <c r="AK55" s="51">
        <f>VLOOKUP(A55,'3. Sub Confort'!A:P,16,FALSE)</f>
        <v>0.20800705111754347</v>
      </c>
      <c r="AL55">
        <f>VLOOKUP(B55,semaforos!A:M,2,FALSE)</f>
        <v>8</v>
      </c>
      <c r="AM55">
        <f>VLOOKUP(B55,semaforos!A:M,4,FALSE)</f>
        <v>3.6952622577221657E-2</v>
      </c>
      <c r="AN55">
        <v>0</v>
      </c>
      <c r="AO55">
        <v>0</v>
      </c>
      <c r="AP55">
        <v>0</v>
      </c>
      <c r="AQ55">
        <f>VLOOKUP(B55,luminarias!A:M,2,FALSE)</f>
        <v>2341</v>
      </c>
      <c r="AR55">
        <f>VLOOKUP(B55,luminarias!A:M,4,FALSE)</f>
        <v>10.813261181659486</v>
      </c>
      <c r="AS55">
        <f>VLOOKUP(B55,luminarias!A:M,5,FALSE)</f>
        <v>0.63382641511499105</v>
      </c>
      <c r="AT55">
        <f>VLOOKUP(B55,puentes!A:M,2,FALSE)</f>
        <v>7</v>
      </c>
      <c r="AU55">
        <f>VLOOKUP(B55,puentes!A:M,4,FALSE)</f>
        <v>3.2333544755068951E-2</v>
      </c>
      <c r="AV55">
        <f t="shared" si="1"/>
        <v>0.17577814561182042</v>
      </c>
      <c r="AW55" s="54">
        <f>VLOOKUP(B55,entropia!A:CM,82,FALSE)</f>
        <v>0.11225642423983739</v>
      </c>
      <c r="AX55" s="54">
        <f>VLOOKUP(B55,'empleo 2016'!A:C,3,FALSE)</f>
        <v>908</v>
      </c>
      <c r="AY55" s="54">
        <f>VLOOKUP(B55,'empleo 2016'!A:G,5,FALSE)</f>
        <v>4.1941226284915558</v>
      </c>
      <c r="AZ55" s="54">
        <f>VLOOKUP(B55,'empleo 2016'!A:G,6,FALSE)</f>
        <v>1.0484440622104546E-2</v>
      </c>
      <c r="BA55" s="59">
        <f t="shared" si="2"/>
        <v>6.137043243097097E-2</v>
      </c>
      <c r="BB55" s="60">
        <f t="shared" si="3"/>
        <v>0.26672100638067481</v>
      </c>
    </row>
    <row r="56" spans="1:54" x14ac:dyDescent="0.25">
      <c r="A56">
        <v>60</v>
      </c>
      <c r="B56" t="str">
        <f t="shared" si="0"/>
        <v>UPZ60</v>
      </c>
      <c r="C56" t="str">
        <f>VLOOKUP(A56,'1. Sub Calidad Ambiental'!$1:$1048576,2,FALSE)</f>
        <v>PARQUE ENTRENUBES</v>
      </c>
      <c r="D56" s="32">
        <f>VLOOKUP(A56,'1. Sub Calidad Ambiental'!$1:$1048576,3,FALSE)</f>
        <v>4190395.1555040004</v>
      </c>
      <c r="E56" s="32">
        <f>VLOOKUP(A56,'1. Sub Calidad Ambiental'!$1:$1048576,4,FALSE)</f>
        <v>89.240592000000007</v>
      </c>
      <c r="F56" s="32">
        <f>VLOOKUP(A56,'1. Sub Calidad Ambiental'!$1:$1048576,5,FALSE)</f>
        <v>0.68810012494848072</v>
      </c>
      <c r="G56" s="32">
        <f>VLOOKUP(A56,'1. Sub Calidad Ambiental'!$1:$1048576,6,FALSE)</f>
        <v>47715</v>
      </c>
      <c r="H56" s="32">
        <f>VLOOKUP(A56,'1. Sub Calidad Ambiental'!$1:$1048576,7,FALSE)</f>
        <v>113.86754286723365</v>
      </c>
      <c r="I56" s="32">
        <f>VLOOKUP(A56,'1. Sub Calidad Ambiental'!$1:$1048576,8,FALSE)</f>
        <v>0.65862995116464795</v>
      </c>
      <c r="J56" s="32">
        <f>VLOOKUP(A56,'1. Sub Calidad Ambiental'!$1:$1048576,9,FALSE)</f>
        <v>49900.492404000004</v>
      </c>
      <c r="K56" s="32">
        <f>VLOOKUP(A56,'1. Sub Calidad Ambiental'!$1:$1048576,10,FALSE)</f>
        <v>1.1908302332408128E-2</v>
      </c>
      <c r="L56" s="33">
        <f>VLOOKUP(A56,'1. Sub Calidad Ambiental'!$1:$1048576,11,FALSE)</f>
        <v>0.32747937618285844</v>
      </c>
      <c r="M56" s="34">
        <f>VLOOKUP(A56,'2. Sub Densidad'!$1:$1048576,3,FALSE)</f>
        <v>4190395.1555040004</v>
      </c>
      <c r="N56" s="34">
        <f>VLOOKUP(A56,'2. Sub Densidad'!$1:$1048576,4,FALSE)</f>
        <v>8353.6863040000007</v>
      </c>
      <c r="O56" s="34">
        <f>VLOOKUP(A56,'2. Sub Densidad'!$1:$1048576,5,FALSE)</f>
        <v>1.9935318732477057E-3</v>
      </c>
      <c r="P56" s="34">
        <f>VLOOKUP(A56,'2. Sub Densidad'!$1:$1048576,6,FALSE)</f>
        <v>6563.0590838750004</v>
      </c>
      <c r="Q56" s="34">
        <f>VLOOKUP(A56,'2. Sub Densidad'!$1:$1048576,7,FALSE)</f>
        <v>1.566214841398562E-3</v>
      </c>
      <c r="R56" s="34">
        <f>VLOOKUP(A56,'2. Sub Densidad'!$1:$1048576,8,FALSE)</f>
        <v>2.9356932720754186E-4</v>
      </c>
      <c r="S56" s="34">
        <f>VLOOKUP(A56,'2. Sub Densidad'!$1:$1048576,9,FALSE)</f>
        <v>2420</v>
      </c>
      <c r="T56" s="46">
        <f>VLOOKUP(A56,'2. Sub Densidad'!$1:$1048576,10,FALSE)</f>
        <v>5.775111678480676</v>
      </c>
      <c r="U56" s="34">
        <f>VLOOKUP(A56,'2. Sub Densidad'!$1:$1048576,11,FALSE)</f>
        <v>7.1593350295044589E-3</v>
      </c>
      <c r="V56" s="35">
        <f>VLOOKUP(A56,'2. Sub Densidad'!$1:$1048576,12,FALSE)</f>
        <v>3.1488120766532354E-3</v>
      </c>
      <c r="W56" s="38">
        <f>VLOOKUP(A56,'4. Sub proximidad '!A:M,3,FALSE)</f>
        <v>6863.9179397300004</v>
      </c>
      <c r="X56" s="49">
        <f>VLOOKUP(A56,'4. Sub proximidad '!A:M,4,FALSE)</f>
        <v>0.50914782030929095</v>
      </c>
      <c r="Y56" s="37">
        <f>VLOOKUP(A56,'3. Sub Confort'!A:P,3,FALSE)</f>
        <v>4190395.1555040004</v>
      </c>
      <c r="Z56" s="37">
        <f>VLOOKUP(A56,'3. Sub Confort'!A:P,4,FALSE)</f>
        <v>0</v>
      </c>
      <c r="AA56" s="37">
        <f>VLOOKUP(A56,'3. Sub Confort'!A:P,5,FALSE)</f>
        <v>0</v>
      </c>
      <c r="AB56" s="37">
        <f>VLOOKUP(A56,'3. Sub Confort'!A:P,6,FALSE)</f>
        <v>0</v>
      </c>
      <c r="AC56" s="37">
        <f>VLOOKUP(A56,'3. Sub Confort'!A:P,7,FALSE)</f>
        <v>0</v>
      </c>
      <c r="AD56" s="37">
        <f>VLOOKUP(A56,'3. Sub Confort'!A:P,8,FALSE)</f>
        <v>0</v>
      </c>
      <c r="AE56" s="37">
        <f>VLOOKUP(A56,'3. Sub Confort'!A:P,9,FALSE)</f>
        <v>65</v>
      </c>
      <c r="AF56" s="37">
        <f>VLOOKUP(A56,'3. Sub Confort'!A:P,10,FALSE)</f>
        <v>0.15511663599224956</v>
      </c>
      <c r="AG56" s="37">
        <f>VLOOKUP(A56,'3. Sub Confort'!A:P,11,FALSE)</f>
        <v>1.0980994793181254E-2</v>
      </c>
      <c r="AH56" s="37">
        <f>VLOOKUP(A56,'3. Sub Confort'!A:P,12,FALSE)</f>
        <v>0.21538461538461501</v>
      </c>
      <c r="AI56" s="37" t="e">
        <f>VLOOKUP(A56,'3. Sub Confort'!A:P,13,FALSE)</f>
        <v>#N/A</v>
      </c>
      <c r="AJ56" s="37">
        <f>VLOOKUP(A56,'3. Sub Confort'!A:P,14,FALSE)</f>
        <v>1</v>
      </c>
      <c r="AK56" s="51">
        <f>VLOOKUP(A56,'3. Sub Confort'!A:P,16,FALSE)</f>
        <v>4.2557340827246576E-2</v>
      </c>
      <c r="AL56">
        <v>0</v>
      </c>
      <c r="AM56">
        <v>0</v>
      </c>
      <c r="AN56">
        <v>0</v>
      </c>
      <c r="AO56">
        <v>0</v>
      </c>
      <c r="AP56">
        <v>0</v>
      </c>
      <c r="AQ56">
        <f>VLOOKUP(B56,luminarias!A:M,2,FALSE)</f>
        <v>155</v>
      </c>
      <c r="AR56">
        <f>VLOOKUP(B56,luminarias!A:M,4,FALSE)</f>
        <v>0.40573821495837936</v>
      </c>
      <c r="AS56">
        <f>VLOOKUP(B56,luminarias!A:M,5,FALSE)</f>
        <v>2.378261228891896E-2</v>
      </c>
      <c r="AT56">
        <v>0</v>
      </c>
      <c r="AU56">
        <v>0</v>
      </c>
      <c r="AV56">
        <f t="shared" si="1"/>
        <v>5.9456530722297399E-3</v>
      </c>
      <c r="AW56" s="54">
        <f>VLOOKUP(B56,entropia!A:CM,82,FALSE)</f>
        <v>0.39738415450941655</v>
      </c>
      <c r="AX56" s="54">
        <f>VLOOKUP(B56,'empleo 2016'!A:C,3,FALSE)</f>
        <v>34</v>
      </c>
      <c r="AY56" s="54">
        <f>VLOOKUP(B56,'empleo 2016'!A:G,5,FALSE)</f>
        <v>8.1137933565231732E-2</v>
      </c>
      <c r="AZ56" s="54">
        <f>VLOOKUP(B56,'empleo 2016'!A:G,6,FALSE)</f>
        <v>4.5405993332545744E-5</v>
      </c>
      <c r="BA56" s="59">
        <f t="shared" si="2"/>
        <v>0.19871478025137454</v>
      </c>
      <c r="BB56" s="60">
        <f t="shared" si="3"/>
        <v>0.21620962592948473</v>
      </c>
    </row>
    <row r="57" spans="1:54" x14ac:dyDescent="0.25">
      <c r="A57">
        <v>61</v>
      </c>
      <c r="B57" t="str">
        <f t="shared" si="0"/>
        <v>UPZ61</v>
      </c>
      <c r="C57" t="str">
        <f>VLOOKUP(A57,'1. Sub Calidad Ambiental'!$1:$1048576,2,FALSE)</f>
        <v>CIUDAD USME</v>
      </c>
      <c r="D57" s="32">
        <f>VLOOKUP(A57,'1. Sub Calidad Ambiental'!$1:$1048576,3,FALSE)</f>
        <v>9254733.3795110006</v>
      </c>
      <c r="E57" s="32">
        <f>VLOOKUP(A57,'1. Sub Calidad Ambiental'!$1:$1048576,4,FALSE)</f>
        <v>89.240592000000007</v>
      </c>
      <c r="F57" s="32">
        <f>VLOOKUP(A57,'1. Sub Calidad Ambiental'!$1:$1048576,5,FALSE)</f>
        <v>0.68810012494848072</v>
      </c>
      <c r="G57" s="32">
        <f>VLOOKUP(A57,'1. Sub Calidad Ambiental'!$1:$1048576,6,FALSE)</f>
        <v>5441</v>
      </c>
      <c r="H57" s="32">
        <f>VLOOKUP(A57,'1. Sub Calidad Ambiental'!$1:$1048576,7,FALSE)</f>
        <v>5.8791537010086081</v>
      </c>
      <c r="I57" s="32">
        <f>VLOOKUP(A57,'1. Sub Calidad Ambiental'!$1:$1048576,8,FALSE)</f>
        <v>3.4006061933729612E-2</v>
      </c>
      <c r="J57" s="32">
        <f>VLOOKUP(A57,'1. Sub Calidad Ambiental'!$1:$1048576,9,FALSE)</f>
        <v>130490.773172</v>
      </c>
      <c r="K57" s="32">
        <f>VLOOKUP(A57,'1. Sub Calidad Ambiental'!$1:$1048576,10,FALSE)</f>
        <v>1.4099895461158585E-2</v>
      </c>
      <c r="L57" s="33">
        <f>VLOOKUP(A57,'1. Sub Calidad Ambiental'!$1:$1048576,11,FALSE)</f>
        <v>0.12000194414880246</v>
      </c>
      <c r="M57" s="34">
        <f>VLOOKUP(A57,'2. Sub Densidad'!$1:$1048576,3,FALSE)</f>
        <v>9254733.3795110006</v>
      </c>
      <c r="N57" s="34">
        <f>VLOOKUP(A57,'2. Sub Densidad'!$1:$1048576,4,FALSE)</f>
        <v>247426.675778</v>
      </c>
      <c r="O57" s="34">
        <f>VLOOKUP(A57,'2. Sub Densidad'!$1:$1048576,5,FALSE)</f>
        <v>2.6735148991517837E-2</v>
      </c>
      <c r="P57" s="34">
        <f>VLOOKUP(A57,'2. Sub Densidad'!$1:$1048576,6,FALSE)</f>
        <v>517303.75786861998</v>
      </c>
      <c r="Q57" s="34">
        <f>VLOOKUP(A57,'2. Sub Densidad'!$1:$1048576,7,FALSE)</f>
        <v>5.5896127598216466E-2</v>
      </c>
      <c r="R57" s="34">
        <f>VLOOKUP(A57,'2. Sub Densidad'!$1:$1048576,8,FALSE)</f>
        <v>2.8040308858844024E-2</v>
      </c>
      <c r="S57" s="34">
        <f>VLOOKUP(A57,'2. Sub Densidad'!$1:$1048576,9,FALSE)</f>
        <v>12681</v>
      </c>
      <c r="T57" s="46">
        <f>VLOOKUP(A57,'2. Sub Densidad'!$1:$1048576,10,FALSE)</f>
        <v>13.702177556054064</v>
      </c>
      <c r="U57" s="34">
        <f>VLOOKUP(A57,'2. Sub Densidad'!$1:$1048576,11,FALSE)</f>
        <v>1.980684594497624E-2</v>
      </c>
      <c r="V57" s="35">
        <f>VLOOKUP(A57,'2. Sub Densidad'!$1:$1048576,12,FALSE)</f>
        <v>2.4860767931779368E-2</v>
      </c>
      <c r="W57" s="38">
        <f>VLOOKUP(A57,'4. Sub proximidad '!A:M,3,FALSE)</f>
        <v>5804.9443457199995</v>
      </c>
      <c r="X57" s="49">
        <f>VLOOKUP(A57,'4. Sub proximidad '!A:M,4,FALSE)</f>
        <v>0.40610819591591074</v>
      </c>
      <c r="Y57" s="37">
        <f>VLOOKUP(A57,'3. Sub Confort'!A:P,3,FALSE)</f>
        <v>9254733.3795110006</v>
      </c>
      <c r="Z57" s="37">
        <f>VLOOKUP(A57,'3. Sub Confort'!A:P,4,FALSE)</f>
        <v>54856.281417999999</v>
      </c>
      <c r="AA57" s="37">
        <f>VLOOKUP(A57,'3. Sub Confort'!A:P,5,FALSE)</f>
        <v>5.9273756648080206E-3</v>
      </c>
      <c r="AB57" s="37">
        <f>VLOOKUP(A57,'3. Sub Confort'!A:P,6,FALSE)</f>
        <v>2.4685725273321699</v>
      </c>
      <c r="AC57" s="37">
        <f>VLOOKUP(A57,'3. Sub Confort'!A:P,7,FALSE)</f>
        <v>8.6922111202140995E-2</v>
      </c>
      <c r="AD57" s="37">
        <f>VLOOKUP(A57,'3. Sub Confort'!A:P,8,FALSE)</f>
        <v>2.6176059549141265E-2</v>
      </c>
      <c r="AE57" s="37">
        <f>VLOOKUP(A57,'3. Sub Confort'!A:P,9,FALSE)</f>
        <v>459</v>
      </c>
      <c r="AF57" s="37">
        <f>VLOOKUP(A57,'3. Sub Confort'!A:P,10,FALSE)</f>
        <v>0.49596242395937351</v>
      </c>
      <c r="AG57" s="37">
        <f>VLOOKUP(A57,'3. Sub Confort'!A:P,11,FALSE)</f>
        <v>7.2948084523308934E-2</v>
      </c>
      <c r="AH57" s="37">
        <f>VLOOKUP(A57,'3. Sub Confort'!A:P,12,FALSE)</f>
        <v>0.34749455337690599</v>
      </c>
      <c r="AI57" s="37">
        <f>VLOOKUP(A57,'3. Sub Confort'!A:P,13,FALSE)</f>
        <v>6.2953818006644555</v>
      </c>
      <c r="AJ57" s="37">
        <f>VLOOKUP(A57,'3. Sub Confort'!A:P,14,FALSE)</f>
        <v>0.5545226155024584</v>
      </c>
      <c r="AK57" s="51">
        <f>VLOOKUP(A57,'3. Sub Confort'!A:P,16,FALSE)</f>
        <v>0.19244399620193561</v>
      </c>
      <c r="AL57">
        <f>VLOOKUP(B57,semaforos!A:M,2,FALSE)</f>
        <v>6</v>
      </c>
      <c r="AM57">
        <f>VLOOKUP(B57,semaforos!A:M,4,FALSE)</f>
        <v>6.4831689406461045E-3</v>
      </c>
      <c r="AN57">
        <v>0</v>
      </c>
      <c r="AO57">
        <v>0</v>
      </c>
      <c r="AP57">
        <v>0</v>
      </c>
      <c r="AQ57">
        <f>VLOOKUP(B57,luminarias!A:M,2,FALSE)</f>
        <v>1029</v>
      </c>
      <c r="AR57">
        <f>VLOOKUP(B57,luminarias!A:M,4,FALSE)</f>
        <v>1.111863473320807</v>
      </c>
      <c r="AS57">
        <f>VLOOKUP(B57,luminarias!A:M,5,FALSE)</f>
        <v>6.5172608665693632E-2</v>
      </c>
      <c r="AT57">
        <f>VLOOKUP(B57,puentes!A:M,2,FALSE)</f>
        <v>5</v>
      </c>
      <c r="AU57">
        <f>VLOOKUP(B57,puentes!A:M,4,FALSE)</f>
        <v>5.4026407838717542E-3</v>
      </c>
      <c r="AV57">
        <f t="shared" si="1"/>
        <v>1.9264604597552873E-2</v>
      </c>
      <c r="AW57" s="54">
        <f>VLOOKUP(B57,entropia!A:CM,82,FALSE)</f>
        <v>0.36471710511608701</v>
      </c>
      <c r="AX57" s="54">
        <f>VLOOKUP(B57,'empleo 2016'!A:C,3,FALSE)</f>
        <v>180</v>
      </c>
      <c r="AY57" s="54">
        <f>VLOOKUP(B57,'empleo 2016'!A:G,5,FALSE)</f>
        <v>0.19449506697552407</v>
      </c>
      <c r="AZ57" s="54">
        <f>VLOOKUP(B57,'empleo 2016'!A:G,6,FALSE)</f>
        <v>3.3311410042764561E-4</v>
      </c>
      <c r="BA57" s="59">
        <f t="shared" si="2"/>
        <v>0.18252510960825732</v>
      </c>
      <c r="BB57" s="60">
        <f t="shared" si="3"/>
        <v>0.18518800276133712</v>
      </c>
    </row>
    <row r="58" spans="1:54" x14ac:dyDescent="0.25">
      <c r="A58">
        <v>62</v>
      </c>
      <c r="B58" t="str">
        <f t="shared" si="0"/>
        <v>UPZ62</v>
      </c>
      <c r="C58" t="str">
        <f>VLOOKUP(A58,'1. Sub Calidad Ambiental'!$1:$1048576,2,FALSE)</f>
        <v>TUNJUELITO</v>
      </c>
      <c r="D58" s="32">
        <f>VLOOKUP(A58,'1. Sub Calidad Ambiental'!$1:$1048576,3,FALSE)</f>
        <v>3272483.2472089999</v>
      </c>
      <c r="E58" s="32">
        <f>VLOOKUP(A58,'1. Sub Calidad Ambiental'!$1:$1048576,4,FALSE)</f>
        <v>89.240592000000007</v>
      </c>
      <c r="F58" s="32">
        <f>VLOOKUP(A58,'1. Sub Calidad Ambiental'!$1:$1048576,5,FALSE)</f>
        <v>0.68810012494848072</v>
      </c>
      <c r="G58" s="32">
        <f>VLOOKUP(A58,'1. Sub Calidad Ambiental'!$1:$1048576,6,FALSE)</f>
        <v>16312</v>
      </c>
      <c r="H58" s="32">
        <f>VLOOKUP(A58,'1. Sub Calidad Ambiental'!$1:$1048576,7,FALSE)</f>
        <v>49.845938902550543</v>
      </c>
      <c r="I58" s="32">
        <f>VLOOKUP(A58,'1. Sub Calidad Ambiental'!$1:$1048576,8,FALSE)</f>
        <v>0.28831770211658803</v>
      </c>
      <c r="J58" s="32">
        <f>VLOOKUP(A58,'1. Sub Calidad Ambiental'!$1:$1048576,9,FALSE)</f>
        <v>21868.596813</v>
      </c>
      <c r="K58" s="32">
        <f>VLOOKUP(A58,'1. Sub Calidad Ambiental'!$1:$1048576,10,FALSE)</f>
        <v>6.6825695232056734E-3</v>
      </c>
      <c r="L58" s="33">
        <f>VLOOKUP(A58,'1. Sub Calidad Ambiental'!$1:$1048576,11,FALSE)</f>
        <v>0.20230004889710432</v>
      </c>
      <c r="M58" s="34">
        <f>VLOOKUP(A58,'2. Sub Densidad'!$1:$1048576,3,FALSE)</f>
        <v>3272483.2472089999</v>
      </c>
      <c r="N58" s="34">
        <f>VLOOKUP(A58,'2. Sub Densidad'!$1:$1048576,4,FALSE)</f>
        <v>962456.07574500004</v>
      </c>
      <c r="O58" s="34">
        <f>VLOOKUP(A58,'2. Sub Densidad'!$1:$1048576,5,FALSE)</f>
        <v>0.29410573043142363</v>
      </c>
      <c r="P58" s="34">
        <f>VLOOKUP(A58,'2. Sub Densidad'!$1:$1048576,6,FALSE)</f>
        <v>1701804.4741748001</v>
      </c>
      <c r="Q58" s="34">
        <f>VLOOKUP(A58,'2. Sub Densidad'!$1:$1048576,7,FALSE)</f>
        <v>0.52003458707579842</v>
      </c>
      <c r="R58" s="34">
        <f>VLOOKUP(A58,'2. Sub Densidad'!$1:$1048576,8,FALSE)</f>
        <v>0.26507969081742022</v>
      </c>
      <c r="S58" s="34">
        <f>VLOOKUP(A58,'2. Sub Densidad'!$1:$1048576,9,FALSE)</f>
        <v>50844</v>
      </c>
      <c r="T58" s="46">
        <f>VLOOKUP(A58,'2. Sub Densidad'!$1:$1048576,10,FALSE)</f>
        <v>155.36825144441391</v>
      </c>
      <c r="U58" s="34">
        <f>VLOOKUP(A58,'2. Sub Densidad'!$1:$1048576,11,FALSE)</f>
        <v>0.24583287417870914</v>
      </c>
      <c r="V58" s="35">
        <f>VLOOKUP(A58,'2. Sub Densidad'!$1:$1048576,12,FALSE)</f>
        <v>0.26833943180918435</v>
      </c>
      <c r="W58" s="38">
        <f>VLOOKUP(A58,'4. Sub proximidad '!A:M,3,FALSE)</f>
        <v>9707.1343106599998</v>
      </c>
      <c r="X58" s="49">
        <f>VLOOKUP(A58,'4. Sub proximidad '!A:M,4,FALSE)</f>
        <v>0.78579678359493299</v>
      </c>
      <c r="Y58" s="37">
        <f>VLOOKUP(A58,'3. Sub Confort'!A:P,3,FALSE)</f>
        <v>3272483.2472089999</v>
      </c>
      <c r="Z58" s="37">
        <f>VLOOKUP(A58,'3. Sub Confort'!A:P,4,FALSE)</f>
        <v>162942.48867600001</v>
      </c>
      <c r="AA58" s="37">
        <f>VLOOKUP(A58,'3. Sub Confort'!A:P,5,FALSE)</f>
        <v>4.9791695286742453E-2</v>
      </c>
      <c r="AB58" s="37">
        <f>VLOOKUP(A58,'3. Sub Confort'!A:P,6,FALSE)</f>
        <v>2.3891725865756999</v>
      </c>
      <c r="AC58" s="37">
        <f>VLOOKUP(A58,'3. Sub Confort'!A:P,7,FALSE)</f>
        <v>7.5957784990724503E-2</v>
      </c>
      <c r="AD58" s="37">
        <f>VLOOKUP(A58,'3. Sub Confort'!A:P,8,FALSE)</f>
        <v>5.6333217712737964E-2</v>
      </c>
      <c r="AE58" s="37">
        <f>VLOOKUP(A58,'3. Sub Confort'!A:P,9,FALSE)</f>
        <v>346</v>
      </c>
      <c r="AF58" s="37">
        <f>VLOOKUP(A58,'3. Sub Confort'!A:P,10,FALSE)</f>
        <v>1.0573010581340416</v>
      </c>
      <c r="AG58" s="37">
        <f>VLOOKUP(A58,'3. Sub Confort'!A:P,11,FALSE)</f>
        <v>0.1750016311443518</v>
      </c>
      <c r="AH58" s="37">
        <f>VLOOKUP(A58,'3. Sub Confort'!A:P,12,FALSE)</f>
        <v>0.399325626204239</v>
      </c>
      <c r="AI58" s="37">
        <f>VLOOKUP(A58,'3. Sub Confort'!A:P,13,FALSE)</f>
        <v>0.91958507071311202</v>
      </c>
      <c r="AJ58" s="37">
        <f>VLOOKUP(A58,'3. Sub Confort'!A:P,14,FALSE)</f>
        <v>6.3929115305028206E-2</v>
      </c>
      <c r="AK58" s="51">
        <f>VLOOKUP(A58,'3. Sub Confort'!A:P,16,FALSE)</f>
        <v>0.36145005792175533</v>
      </c>
      <c r="AL58">
        <f>VLOOKUP(B58,semaforos!A:M,2,FALSE)</f>
        <v>22</v>
      </c>
      <c r="AM58">
        <f>VLOOKUP(B58,semaforos!A:M,4,FALSE)</f>
        <v>6.7227234910236425E-2</v>
      </c>
      <c r="AN58">
        <f>VLOOKUP(B58,'cestos y bancos'!A:M,2,FALSE)</f>
        <v>12</v>
      </c>
      <c r="AO58">
        <f>VLOOKUP(B58,'cestos y bancos'!A:M,4,FALSE)</f>
        <v>3.6669400860128959E-2</v>
      </c>
      <c r="AP58">
        <f>VLOOKUP(B58,'cestos y bancos'!A:M,5,FALSE)</f>
        <v>1.912456849325473E-2</v>
      </c>
      <c r="AQ58">
        <f>VLOOKUP(B58,luminarias!A:M,2,FALSE)</f>
        <v>1756</v>
      </c>
      <c r="AR58">
        <f>VLOOKUP(B58,luminarias!A:M,4,FALSE)</f>
        <v>5.3659556591988711</v>
      </c>
      <c r="AS58">
        <f>VLOOKUP(B58,luminarias!A:M,5,FALSE)</f>
        <v>0.31452901969154717</v>
      </c>
      <c r="AT58">
        <f>VLOOKUP(B58,puentes!A:M,2,FALSE)</f>
        <v>13</v>
      </c>
      <c r="AU58">
        <f>VLOOKUP(B58,puentes!A:M,4,FALSE)</f>
        <v>3.9725184265139712E-2</v>
      </c>
      <c r="AV58">
        <f t="shared" si="1"/>
        <v>0.11015150184004452</v>
      </c>
      <c r="AW58" s="54">
        <f>VLOOKUP(B58,entropia!A:CM,82,FALSE)</f>
        <v>0.32916165269554398</v>
      </c>
      <c r="AX58" s="54">
        <f>VLOOKUP(B58,'empleo 2016'!A:C,3,FALSE)</f>
        <v>5532</v>
      </c>
      <c r="AY58" s="54">
        <f>VLOOKUP(B58,'empleo 2016'!A:G,5,FALSE)</f>
        <v>16.90459372707145</v>
      </c>
      <c r="AZ58" s="54">
        <f>VLOOKUP(B58,'empleo 2016'!A:G,6,FALSE)</f>
        <v>4.2744479933643491E-2</v>
      </c>
      <c r="BA58" s="59">
        <f t="shared" si="2"/>
        <v>0.18595306631459374</v>
      </c>
      <c r="BB58" s="60">
        <f t="shared" si="3"/>
        <v>0.36076787770751417</v>
      </c>
    </row>
    <row r="59" spans="1:54" x14ac:dyDescent="0.25">
      <c r="A59">
        <v>63</v>
      </c>
      <c r="B59" t="str">
        <f t="shared" si="0"/>
        <v>UPZ63</v>
      </c>
      <c r="C59" t="str">
        <f>VLOOKUP(A59,'1. Sub Calidad Ambiental'!$1:$1048576,2,FALSE)</f>
        <v>EL MOCHUELO</v>
      </c>
      <c r="D59" s="32">
        <f>VLOOKUP(A59,'1. Sub Calidad Ambiental'!$1:$1048576,3,FALSE)</f>
        <v>3167349.559721</v>
      </c>
      <c r="E59" s="32">
        <f>VLOOKUP(A59,'1. Sub Calidad Ambiental'!$1:$1048576,4,FALSE)</f>
        <v>89.240592000000007</v>
      </c>
      <c r="F59" s="32">
        <f>VLOOKUP(A59,'1. Sub Calidad Ambiental'!$1:$1048576,5,FALSE)</f>
        <v>0.68810012494848072</v>
      </c>
      <c r="G59" s="32">
        <f>VLOOKUP(A59,'1. Sub Calidad Ambiental'!$1:$1048576,6,FALSE)</f>
        <v>3441</v>
      </c>
      <c r="H59" s="32">
        <f>VLOOKUP(A59,'1. Sub Calidad Ambiental'!$1:$1048576,7,FALSE)</f>
        <v>10.863972968942225</v>
      </c>
      <c r="I59" s="32">
        <f>VLOOKUP(A59,'1. Sub Calidad Ambiental'!$1:$1048576,8,FALSE)</f>
        <v>6.2839135769631876E-2</v>
      </c>
      <c r="J59" s="32">
        <f>VLOOKUP(A59,'1. Sub Calidad Ambiental'!$1:$1048576,9,FALSE)</f>
        <v>872.503334</v>
      </c>
      <c r="K59" s="32">
        <f>VLOOKUP(A59,'1. Sub Calidad Ambiental'!$1:$1048576,10,FALSE)</f>
        <v>2.754679638444629E-4</v>
      </c>
      <c r="L59" s="33">
        <f>VLOOKUP(A59,'1. Sub Calidad Ambiental'!$1:$1048576,11,FALSE)</f>
        <v>0.12500482626166523</v>
      </c>
      <c r="M59" s="34">
        <f>VLOOKUP(A59,'2. Sub Densidad'!$1:$1048576,3,FALSE)</f>
        <v>3167349.559721</v>
      </c>
      <c r="N59" s="34">
        <f>VLOOKUP(A59,'2. Sub Densidad'!$1:$1048576,4,FALSE)</f>
        <v>9033.8594950000006</v>
      </c>
      <c r="O59" s="34">
        <f>VLOOKUP(A59,'2. Sub Densidad'!$1:$1048576,5,FALSE)</f>
        <v>2.8521826608224952E-3</v>
      </c>
      <c r="P59" s="34">
        <f>VLOOKUP(A59,'2. Sub Densidad'!$1:$1048576,6,FALSE)</f>
        <v>3140.0694582699998</v>
      </c>
      <c r="Q59" s="34">
        <f>VLOOKUP(A59,'2. Sub Densidad'!$1:$1048576,7,FALSE)</f>
        <v>9.9138708849887624E-4</v>
      </c>
      <c r="R59" s="34">
        <f>VLOOKUP(A59,'2. Sub Densidad'!$1:$1048576,8,FALSE)</f>
        <v>0</v>
      </c>
      <c r="S59" s="34">
        <f>VLOOKUP(A59,'2. Sub Densidad'!$1:$1048576,9,FALSE)</f>
        <v>1521</v>
      </c>
      <c r="T59" s="46">
        <f>VLOOKUP(A59,'2. Sub Densidad'!$1:$1048576,10,FALSE)</f>
        <v>4.8021223149552812</v>
      </c>
      <c r="U59" s="34">
        <f>VLOOKUP(A59,'2. Sub Densidad'!$1:$1048576,11,FALSE)</f>
        <v>5.6069455595695351E-3</v>
      </c>
      <c r="V59" s="35">
        <f>VLOOKUP(A59,'2. Sub Densidad'!$1:$1048576,12,FALSE)</f>
        <v>2.8197094067973437E-3</v>
      </c>
      <c r="W59" s="38">
        <f>VLOOKUP(A59,'4. Sub proximidad '!A:M,3,FALSE)</f>
        <v>7336.7172108699997</v>
      </c>
      <c r="X59" s="49">
        <f>VLOOKUP(A59,'4. Sub proximidad '!A:M,4,FALSE)</f>
        <v>0.55515185628081443</v>
      </c>
      <c r="Y59" s="37">
        <f>VLOOKUP(A59,'3. Sub Confort'!A:P,3,FALSE)</f>
        <v>3167349.559721</v>
      </c>
      <c r="Z59" s="37">
        <f>VLOOKUP(A59,'3. Sub Confort'!A:P,4,FALSE)</f>
        <v>9194.9721860000009</v>
      </c>
      <c r="AA59" s="37">
        <f>VLOOKUP(A59,'3. Sub Confort'!A:P,5,FALSE)</f>
        <v>2.9030493832862426E-3</v>
      </c>
      <c r="AB59" s="37">
        <f>VLOOKUP(A59,'3. Sub Confort'!A:P,6,FALSE)</f>
        <v>4.5507279227371003</v>
      </c>
      <c r="AC59" s="37">
        <f>VLOOKUP(A59,'3. Sub Confort'!A:P,7,FALSE)</f>
        <v>0.37444664535889599</v>
      </c>
      <c r="AD59" s="37">
        <f>VLOOKUP(A59,'3. Sub Confort'!A:P,8,FALSE)</f>
        <v>9.5788948377188682E-2</v>
      </c>
      <c r="AE59" s="37">
        <f>VLOOKUP(A59,'3. Sub Confort'!A:P,9,FALSE)</f>
        <v>30</v>
      </c>
      <c r="AF59" s="37">
        <f>VLOOKUP(A59,'3. Sub Confort'!A:P,10,FALSE)</f>
        <v>9.4716416468545978E-2</v>
      </c>
      <c r="AG59" s="37">
        <f>VLOOKUP(A59,'3. Sub Confort'!A:P,11,FALSE)</f>
        <v>0</v>
      </c>
      <c r="AH59" s="37">
        <f>VLOOKUP(A59,'3. Sub Confort'!A:P,12,FALSE)</f>
        <v>0.32222222222222202</v>
      </c>
      <c r="AI59" s="37">
        <f>VLOOKUP(A59,'3. Sub Confort'!A:P,13,FALSE)</f>
        <v>1.9695242006115077</v>
      </c>
      <c r="AJ59" s="37">
        <f>VLOOKUP(A59,'3. Sub Confort'!A:P,14,FALSE)</f>
        <v>0.15974622644341019</v>
      </c>
      <c r="AK59" s="51">
        <f>VLOOKUP(A59,'3. Sub Confort'!A:P,16,FALSE)</f>
        <v>0.29692917298832011</v>
      </c>
      <c r="AL59">
        <v>0</v>
      </c>
      <c r="AM59">
        <v>0</v>
      </c>
      <c r="AN59">
        <v>0</v>
      </c>
      <c r="AO59">
        <v>0</v>
      </c>
      <c r="AP59">
        <v>0</v>
      </c>
      <c r="AQ59">
        <f>VLOOKUP(B59,luminarias!A:M,2,FALSE)</f>
        <v>131</v>
      </c>
      <c r="AR59">
        <f>VLOOKUP(B59,luminarias!A:M,4,FALSE)</f>
        <v>0.41359501857944808</v>
      </c>
      <c r="AS59">
        <f>VLOOKUP(B59,luminarias!A:M,5,FALSE)</f>
        <v>2.4243143999912016E-2</v>
      </c>
      <c r="AT59">
        <f>VLOOKUP(B59,puentes!A:M,2,FALSE)</f>
        <v>5</v>
      </c>
      <c r="AU59">
        <f>VLOOKUP(B59,puentes!A:M,4,FALSE)</f>
        <v>1.5786069411429317E-2</v>
      </c>
      <c r="AV59">
        <f t="shared" si="1"/>
        <v>1.0007303352835333E-2</v>
      </c>
      <c r="AW59" s="54">
        <f>VLOOKUP(B59,entropia!A:CM,82,FALSE)</f>
        <v>0.37633690265517961</v>
      </c>
      <c r="AX59" s="54">
        <f>VLOOKUP(B59,'empleo 2016'!A:C,3,FALSE)</f>
        <v>222</v>
      </c>
      <c r="AY59" s="54">
        <f>VLOOKUP(B59,'empleo 2016'!A:G,5,FALSE)</f>
        <v>0.70090148809453123</v>
      </c>
      <c r="AZ59" s="54">
        <f>VLOOKUP(B59,'empleo 2016'!A:G,6,FALSE)</f>
        <v>1.6184080070193666E-3</v>
      </c>
      <c r="BA59" s="59">
        <f t="shared" si="2"/>
        <v>0.18897765533109948</v>
      </c>
      <c r="BB59" s="60">
        <f t="shared" si="3"/>
        <v>0.2337766440537393</v>
      </c>
    </row>
    <row r="60" spans="1:54" x14ac:dyDescent="0.25">
      <c r="A60">
        <v>64</v>
      </c>
      <c r="B60" t="str">
        <f t="shared" si="0"/>
        <v>UPZ64</v>
      </c>
      <c r="C60" t="str">
        <f>VLOOKUP(A60,'1. Sub Calidad Ambiental'!$1:$1048576,2,FALSE)</f>
        <v>MONTE BLANCO</v>
      </c>
      <c r="D60" s="32">
        <f>VLOOKUP(A60,'1. Sub Calidad Ambiental'!$1:$1048576,3,FALSE)</f>
        <v>6956743.7672600001</v>
      </c>
      <c r="E60" s="32">
        <f>VLOOKUP(A60,'1. Sub Calidad Ambiental'!$1:$1048576,4,FALSE)</f>
        <v>89.240592000000007</v>
      </c>
      <c r="F60" s="32">
        <f>VLOOKUP(A60,'1. Sub Calidad Ambiental'!$1:$1048576,5,FALSE)</f>
        <v>0.68810012494848072</v>
      </c>
      <c r="G60" s="32">
        <f>VLOOKUP(A60,'1. Sub Calidad Ambiental'!$1:$1048576,6,FALSE)</f>
        <v>0</v>
      </c>
      <c r="H60" s="32">
        <f>VLOOKUP(A60,'1. Sub Calidad Ambiental'!$1:$1048576,7,FALSE)</f>
        <v>0</v>
      </c>
      <c r="I60" s="32">
        <f>VLOOKUP(A60,'1. Sub Calidad Ambiental'!$1:$1048576,8,FALSE)</f>
        <v>0</v>
      </c>
      <c r="J60" s="32">
        <f>VLOOKUP(A60,'1. Sub Calidad Ambiental'!$1:$1048576,9,FALSE)</f>
        <v>7371.786744</v>
      </c>
      <c r="K60" s="32">
        <f>VLOOKUP(A60,'1. Sub Calidad Ambiental'!$1:$1048576,10,FALSE)</f>
        <v>1.059660523748666E-3</v>
      </c>
      <c r="L60" s="33">
        <f>VLOOKUP(A60,'1. Sub Calidad Ambiental'!$1:$1048576,11,FALSE)</f>
        <v>0.10431984519175601</v>
      </c>
      <c r="M60" s="34">
        <f>VLOOKUP(A60,'2. Sub Densidad'!$1:$1048576,3,FALSE)</f>
        <v>6956743.7672600001</v>
      </c>
      <c r="N60" s="34">
        <f>VLOOKUP(A60,'2. Sub Densidad'!$1:$1048576,4,FALSE)</f>
        <v>92173.091669999994</v>
      </c>
      <c r="O60" s="34">
        <f>VLOOKUP(A60,'2. Sub Densidad'!$1:$1048576,5,FALSE)</f>
        <v>1.3249459050624702E-2</v>
      </c>
      <c r="P60" s="34">
        <f>VLOOKUP(A60,'2. Sub Densidad'!$1:$1048576,6,FALSE)</f>
        <v>99695.695798294997</v>
      </c>
      <c r="Q60" s="34">
        <f>VLOOKUP(A60,'2. Sub Densidad'!$1:$1048576,7,FALSE)</f>
        <v>1.4330798881437226E-2</v>
      </c>
      <c r="R60" s="34">
        <f>VLOOKUP(A60,'2. Sub Densidad'!$1:$1048576,8,FALSE)</f>
        <v>6.8125488472729617E-3</v>
      </c>
      <c r="S60" s="34">
        <f>VLOOKUP(A60,'2. Sub Densidad'!$1:$1048576,9,FALSE)</f>
        <v>4816</v>
      </c>
      <c r="T60" s="46">
        <f>VLOOKUP(A60,'2. Sub Densidad'!$1:$1048576,10,FALSE)</f>
        <v>6.9227790488204821</v>
      </c>
      <c r="U60" s="34">
        <f>VLOOKUP(A60,'2. Sub Densidad'!$1:$1048576,11,FALSE)</f>
        <v>8.9904205557101314E-3</v>
      </c>
      <c r="V60" s="35">
        <f>VLOOKUP(A60,'2. Sub Densidad'!$1:$1048576,12,FALSE)</f>
        <v>9.6841428178692651E-3</v>
      </c>
      <c r="W60" s="38">
        <f>VLOOKUP(A60,'4. Sub proximidad '!A:M,3,FALSE)</f>
        <v>5634.7341121899999</v>
      </c>
      <c r="X60" s="49">
        <f>VLOOKUP(A60,'4. Sub proximidad '!A:M,4,FALSE)</f>
        <v>0.38954650010966468</v>
      </c>
      <c r="Y60" s="37">
        <f>VLOOKUP(A60,'3. Sub Confort'!A:P,3,FALSE)</f>
        <v>6956743.7672600001</v>
      </c>
      <c r="Z60" s="37">
        <f>VLOOKUP(A60,'3. Sub Confort'!A:P,4,FALSE)</f>
        <v>4278.5884880000003</v>
      </c>
      <c r="AA60" s="37">
        <f>VLOOKUP(A60,'3. Sub Confort'!A:P,5,FALSE)</f>
        <v>6.1502746559906362E-4</v>
      </c>
      <c r="AB60" s="37">
        <f>VLOOKUP(A60,'3. Sub Confort'!A:P,6,FALSE)</f>
        <v>3.1081462586442901</v>
      </c>
      <c r="AC60" s="37">
        <f>VLOOKUP(A60,'3. Sub Confort'!A:P,7,FALSE)</f>
        <v>0.175240754258392</v>
      </c>
      <c r="AD60" s="37">
        <f>VLOOKUP(A60,'3. Sub Confort'!A:P,8,FALSE)</f>
        <v>4.4271459163797301E-2</v>
      </c>
      <c r="AE60" s="37">
        <f>VLOOKUP(A60,'3. Sub Confort'!A:P,9,FALSE)</f>
        <v>129</v>
      </c>
      <c r="AF60" s="37">
        <f>VLOOKUP(A60,'3. Sub Confort'!A:P,10,FALSE)</f>
        <v>0.18543158166483434</v>
      </c>
      <c r="AG60" s="37">
        <f>VLOOKUP(A60,'3. Sub Confort'!A:P,11,FALSE)</f>
        <v>1.6492369804915884E-2</v>
      </c>
      <c r="AH60" s="37">
        <f>VLOOKUP(A60,'3. Sub Confort'!A:P,12,FALSE)</f>
        <v>0.355297157622739</v>
      </c>
      <c r="AI60" s="37">
        <f>VLOOKUP(A60,'3. Sub Confort'!A:P,13,FALSE)</f>
        <v>1.5585048692440107</v>
      </c>
      <c r="AJ60" s="37">
        <f>VLOOKUP(A60,'3. Sub Confort'!A:P,14,FALSE)</f>
        <v>0.12223673295736967</v>
      </c>
      <c r="AK60" s="51">
        <f>VLOOKUP(A60,'3. Sub Confort'!A:P,16,FALSE)</f>
        <v>0.30000606664585461</v>
      </c>
      <c r="AL60">
        <v>0</v>
      </c>
      <c r="AM60">
        <v>0</v>
      </c>
      <c r="AN60">
        <v>0</v>
      </c>
      <c r="AO60">
        <v>0</v>
      </c>
      <c r="AP60">
        <v>0</v>
      </c>
      <c r="AQ60">
        <f>VLOOKUP(B60,luminarias!A:M,2,FALSE)</f>
        <v>351</v>
      </c>
      <c r="AR60">
        <f>VLOOKUP(B60,luminarias!A:M,4,FALSE)</f>
        <v>0.50454639662292133</v>
      </c>
      <c r="AS60">
        <f>VLOOKUP(B60,luminarias!A:M,5,FALSE)</f>
        <v>2.9574318834830408E-2</v>
      </c>
      <c r="AT60">
        <v>0</v>
      </c>
      <c r="AU60">
        <v>0</v>
      </c>
      <c r="AV60">
        <f t="shared" si="1"/>
        <v>7.3935797087076021E-3</v>
      </c>
      <c r="AW60" s="54">
        <f>VLOOKUP(B60,entropia!A:CM,82,FALSE)</f>
        <v>0.30433426662389318</v>
      </c>
      <c r="AX60" s="54">
        <f>VLOOKUP(B60,'empleo 2016'!A:C,3,FALSE)</f>
        <v>44</v>
      </c>
      <c r="AY60" s="54">
        <f>VLOOKUP(B60,'empleo 2016'!A:G,5,FALSE)</f>
        <v>6.3247950221373792E-2</v>
      </c>
      <c r="AZ60" s="54">
        <f>VLOOKUP(B60,'empleo 2016'!A:G,6,FALSE)</f>
        <v>0</v>
      </c>
      <c r="BA60" s="59">
        <f t="shared" si="2"/>
        <v>0.15216713331194659</v>
      </c>
      <c r="BB60" s="60">
        <f t="shared" si="3"/>
        <v>0.19114473761541823</v>
      </c>
    </row>
    <row r="61" spans="1:54" x14ac:dyDescent="0.25">
      <c r="A61">
        <v>65</v>
      </c>
      <c r="B61" t="str">
        <f t="shared" ref="B61:B113" si="4">CONCATENATE("UPZ",A61)</f>
        <v>UPZ65</v>
      </c>
      <c r="C61" t="str">
        <f>VLOOKUP(A61,'1. Sub Calidad Ambiental'!$1:$1048576,2,FALSE)</f>
        <v>ARBORIZADORA</v>
      </c>
      <c r="D61" s="32">
        <f>VLOOKUP(A61,'1. Sub Calidad Ambiental'!$1:$1048576,3,FALSE)</f>
        <v>3062641.9086589999</v>
      </c>
      <c r="E61" s="32">
        <f>VLOOKUP(A61,'1. Sub Calidad Ambiental'!$1:$1048576,4,FALSE)</f>
        <v>89.240592000000007</v>
      </c>
      <c r="F61" s="32">
        <f>VLOOKUP(A61,'1. Sub Calidad Ambiental'!$1:$1048576,5,FALSE)</f>
        <v>0.68810012494848072</v>
      </c>
      <c r="G61" s="32">
        <f>VLOOKUP(A61,'1. Sub Calidad Ambiental'!$1:$1048576,6,FALSE)</f>
        <v>10765</v>
      </c>
      <c r="H61" s="32">
        <f>VLOOKUP(A61,'1. Sub Calidad Ambiental'!$1:$1048576,7,FALSE)</f>
        <v>35.149391672477748</v>
      </c>
      <c r="I61" s="32">
        <f>VLOOKUP(A61,'1. Sub Calidad Ambiental'!$1:$1048576,8,FALSE)</f>
        <v>0.20331028085592281</v>
      </c>
      <c r="J61" s="32">
        <f>VLOOKUP(A61,'1. Sub Calidad Ambiental'!$1:$1048576,9,FALSE)</f>
        <v>267273.60298700002</v>
      </c>
      <c r="K61" s="32">
        <f>VLOOKUP(A61,'1. Sub Calidad Ambiental'!$1:$1048576,10,FALSE)</f>
        <v>8.7268969392516313E-2</v>
      </c>
      <c r="L61" s="33">
        <f>VLOOKUP(A61,'1. Sub Calidad Ambiental'!$1:$1048576,11,FALSE)</f>
        <v>0.2008263750999861</v>
      </c>
      <c r="M61" s="34">
        <f>VLOOKUP(A61,'2. Sub Densidad'!$1:$1048576,3,FALSE)</f>
        <v>3062641.9086589999</v>
      </c>
      <c r="N61" s="34">
        <f>VLOOKUP(A61,'2. Sub Densidad'!$1:$1048576,4,FALSE)</f>
        <v>753405.57450799993</v>
      </c>
      <c r="O61" s="34">
        <f>VLOOKUP(A61,'2. Sub Densidad'!$1:$1048576,5,FALSE)</f>
        <v>0.24599858454816353</v>
      </c>
      <c r="P61" s="34">
        <f>VLOOKUP(A61,'2. Sub Densidad'!$1:$1048576,6,FALSE)</f>
        <v>2086636.34673173</v>
      </c>
      <c r="Q61" s="34">
        <f>VLOOKUP(A61,'2. Sub Densidad'!$1:$1048576,7,FALSE)</f>
        <v>0.68131907319369867</v>
      </c>
      <c r="R61" s="34">
        <f>VLOOKUP(A61,'2. Sub Densidad'!$1:$1048576,8,FALSE)</f>
        <v>0.34744902291699425</v>
      </c>
      <c r="S61" s="34">
        <f>VLOOKUP(A61,'2. Sub Densidad'!$1:$1048576,9,FALSE)</f>
        <v>73280</v>
      </c>
      <c r="T61" s="46">
        <f>VLOOKUP(A61,'2. Sub Densidad'!$1:$1048576,10,FALSE)</f>
        <v>239.27054544906355</v>
      </c>
      <c r="U61" s="34">
        <f>VLOOKUP(A61,'2. Sub Densidad'!$1:$1048576,11,FALSE)</f>
        <v>0.37969768565442336</v>
      </c>
      <c r="V61" s="35">
        <f>VLOOKUP(A61,'2. Sub Densidad'!$1:$1048576,12,FALSE)</f>
        <v>0.32438176437319372</v>
      </c>
      <c r="W61" s="38">
        <f>VLOOKUP(A61,'4. Sub proximidad '!A:M,3,FALSE)</f>
        <v>8081.4481013699997</v>
      </c>
      <c r="X61" s="49">
        <f>VLOOKUP(A61,'4. Sub proximidad '!A:M,4,FALSE)</f>
        <v>0.62761522237919787</v>
      </c>
      <c r="Y61" s="37">
        <f>VLOOKUP(A61,'3. Sub Confort'!A:P,3,FALSE)</f>
        <v>3062641.9086589999</v>
      </c>
      <c r="Z61" s="37">
        <f>VLOOKUP(A61,'3. Sub Confort'!A:P,4,FALSE)</f>
        <v>194666.07390700001</v>
      </c>
      <c r="AA61" s="37">
        <f>VLOOKUP(A61,'3. Sub Confort'!A:P,5,FALSE)</f>
        <v>6.3561487014404491E-2</v>
      </c>
      <c r="AB61" s="37">
        <f>VLOOKUP(A61,'3. Sub Confort'!A:P,6,FALSE)</f>
        <v>3.1116955188598201</v>
      </c>
      <c r="AC61" s="37">
        <f>VLOOKUP(A61,'3. Sub Confort'!A:P,7,FALSE)</f>
        <v>0.17573087108268101</v>
      </c>
      <c r="AD61" s="37">
        <f>VLOOKUP(A61,'3. Sub Confort'!A:P,8,FALSE)</f>
        <v>9.1603833031473625E-2</v>
      </c>
      <c r="AE61" s="37">
        <f>VLOOKUP(A61,'3. Sub Confort'!A:P,9,FALSE)</f>
        <v>597</v>
      </c>
      <c r="AF61" s="37">
        <f>VLOOKUP(A61,'3. Sub Confort'!A:P,10,FALSE)</f>
        <v>1.9492974294908698</v>
      </c>
      <c r="AG61" s="37">
        <f>VLOOKUP(A61,'3. Sub Confort'!A:P,11,FALSE)</f>
        <v>0.33717004024362551</v>
      </c>
      <c r="AH61" s="37">
        <f>VLOOKUP(A61,'3. Sub Confort'!A:P,12,FALSE)</f>
        <v>0.34533780011166898</v>
      </c>
      <c r="AI61" s="37">
        <f>VLOOKUP(A61,'3. Sub Confort'!A:P,13,FALSE)</f>
        <v>1.3650241767419666</v>
      </c>
      <c r="AJ61" s="37">
        <f>VLOOKUP(A61,'3. Sub Confort'!A:P,14,FALSE)</f>
        <v>0.10457974648197896</v>
      </c>
      <c r="AK61" s="51">
        <f>VLOOKUP(A61,'3. Sub Confort'!A:P,16,FALSE)</f>
        <v>0.38214221008216376</v>
      </c>
      <c r="AL61">
        <f>VLOOKUP(B61,semaforos!A:M,2,FALSE)</f>
        <v>22</v>
      </c>
      <c r="AM61">
        <f>VLOOKUP(B61,semaforos!A:M,4,FALSE)</f>
        <v>7.1833406111867892E-2</v>
      </c>
      <c r="AN61">
        <f>VLOOKUP(B61,'cestos y bancos'!A:M,2,FALSE)</f>
        <v>94</v>
      </c>
      <c r="AO61">
        <f>VLOOKUP(B61,'cestos y bancos'!A:M,4,FALSE)</f>
        <v>0.30692455338707186</v>
      </c>
      <c r="AP61">
        <f>VLOOKUP(B61,'cestos y bancos'!A:M,5,FALSE)</f>
        <v>0.16007350831562048</v>
      </c>
      <c r="AQ61">
        <f>VLOOKUP(B61,luminarias!A:M,2,FALSE)</f>
        <v>2744</v>
      </c>
      <c r="AR61">
        <f>VLOOKUP(B61,luminarias!A:M,4,FALSE)</f>
        <v>8.959584835043886</v>
      </c>
      <c r="AS61">
        <f>VLOOKUP(B61,luminarias!A:M,5,FALSE)</f>
        <v>0.52517195705458664</v>
      </c>
      <c r="AT61">
        <f>VLOOKUP(B61,puentes!A:M,2,FALSE)</f>
        <v>11</v>
      </c>
      <c r="AU61">
        <f>VLOOKUP(B61,puentes!A:M,4,FALSE)</f>
        <v>3.5916703055933946E-2</v>
      </c>
      <c r="AV61">
        <f t="shared" si="1"/>
        <v>0.19824889363450224</v>
      </c>
      <c r="AW61" s="54">
        <f>VLOOKUP(B61,entropia!A:CM,82,FALSE)</f>
        <v>0.36075581306034643</v>
      </c>
      <c r="AX61" s="54">
        <f>VLOOKUP(B61,'empleo 2016'!A:C,3,FALSE)</f>
        <v>6462</v>
      </c>
      <c r="AY61" s="54">
        <f>VLOOKUP(B61,'empleo 2016'!A:G,5,FALSE)</f>
        <v>21.099430385765764</v>
      </c>
      <c r="AZ61" s="54">
        <f>VLOOKUP(B61,'empleo 2016'!A:G,6,FALSE)</f>
        <v>5.3391260408214791E-2</v>
      </c>
      <c r="BA61" s="59">
        <f t="shared" si="2"/>
        <v>0.20707353673428061</v>
      </c>
      <c r="BB61" s="60">
        <f t="shared" si="3"/>
        <v>0.34840782173376439</v>
      </c>
    </row>
    <row r="62" spans="1:54" x14ac:dyDescent="0.25">
      <c r="A62">
        <v>66</v>
      </c>
      <c r="B62" t="str">
        <f t="shared" si="4"/>
        <v>UPZ66</v>
      </c>
      <c r="C62" t="str">
        <f>VLOOKUP(A62,'1. Sub Calidad Ambiental'!$1:$1048576,2,FALSE)</f>
        <v>SAN FRANCISCO</v>
      </c>
      <c r="D62" s="32">
        <f>VLOOKUP(A62,'1. Sub Calidad Ambiental'!$1:$1048576,3,FALSE)</f>
        <v>1786033.8432740001</v>
      </c>
      <c r="E62" s="32">
        <f>VLOOKUP(A62,'1. Sub Calidad Ambiental'!$1:$1048576,4,FALSE)</f>
        <v>89.240592000000007</v>
      </c>
      <c r="F62" s="32">
        <f>VLOOKUP(A62,'1. Sub Calidad Ambiental'!$1:$1048576,5,FALSE)</f>
        <v>0.68810012494848072</v>
      </c>
      <c r="G62" s="32">
        <f>VLOOKUP(A62,'1. Sub Calidad Ambiental'!$1:$1048576,6,FALSE)</f>
        <v>2399</v>
      </c>
      <c r="H62" s="32">
        <f>VLOOKUP(A62,'1. Sub Calidad Ambiental'!$1:$1048576,7,FALSE)</f>
        <v>13.431996314260005</v>
      </c>
      <c r="I62" s="32">
        <f>VLOOKUP(A62,'1. Sub Calidad Ambiental'!$1:$1048576,8,FALSE)</f>
        <v>7.7693035730294277E-2</v>
      </c>
      <c r="J62" s="32">
        <f>VLOOKUP(A62,'1. Sub Calidad Ambiental'!$1:$1048576,9,FALSE)</f>
        <v>103383.676666</v>
      </c>
      <c r="K62" s="32">
        <f>VLOOKUP(A62,'1. Sub Calidad Ambiental'!$1:$1048576,10,FALSE)</f>
        <v>5.7884500372336806E-2</v>
      </c>
      <c r="L62" s="33">
        <f>VLOOKUP(A62,'1. Sub Calidad Ambiental'!$1:$1048576,11,FALSE)</f>
        <v>0.14915913705138342</v>
      </c>
      <c r="M62" s="34">
        <f>VLOOKUP(A62,'2. Sub Densidad'!$1:$1048576,3,FALSE)</f>
        <v>1786033.8432740001</v>
      </c>
      <c r="N62" s="34">
        <f>VLOOKUP(A62,'2. Sub Densidad'!$1:$1048576,4,FALSE)</f>
        <v>859183.957849</v>
      </c>
      <c r="O62" s="34">
        <f>VLOOKUP(A62,'2. Sub Densidad'!$1:$1048576,5,FALSE)</f>
        <v>0.48105693018337187</v>
      </c>
      <c r="P62" s="34">
        <f>VLOOKUP(A62,'2. Sub Densidad'!$1:$1048576,6,FALSE)</f>
        <v>2030055.6008357201</v>
      </c>
      <c r="Q62" s="34">
        <f>VLOOKUP(A62,'2. Sub Densidad'!$1:$1048576,7,FALSE)</f>
        <v>1.1366277343963431</v>
      </c>
      <c r="R62" s="34">
        <f>VLOOKUP(A62,'2. Sub Densidad'!$1:$1048576,8,FALSE)</f>
        <v>0.57997895326006355</v>
      </c>
      <c r="S62" s="34">
        <f>VLOOKUP(A62,'2. Sub Densidad'!$1:$1048576,9,FALSE)</f>
        <v>93697</v>
      </c>
      <c r="T62" s="46">
        <f>VLOOKUP(A62,'2. Sub Densidad'!$1:$1048576,10,FALSE)</f>
        <v>524.60931999050422</v>
      </c>
      <c r="U62" s="34">
        <f>VLOOKUP(A62,'2. Sub Densidad'!$1:$1048576,11,FALSE)</f>
        <v>0.83495128406717378</v>
      </c>
      <c r="V62" s="35">
        <f>VLOOKUP(A62,'2. Sub Densidad'!$1:$1048576,12,FALSE)</f>
        <v>0.63199572250353642</v>
      </c>
      <c r="W62" s="38">
        <f>VLOOKUP(A62,'4. Sub proximidad '!A:M,3,FALSE)</f>
        <v>8578.3023298200005</v>
      </c>
      <c r="X62" s="49">
        <f>VLOOKUP(A62,'4. Sub proximidad '!A:M,4,FALSE)</f>
        <v>0.67595983962681883</v>
      </c>
      <c r="Y62" s="37">
        <f>VLOOKUP(A62,'3. Sub Confort'!A:P,3,FALSE)</f>
        <v>1786033.8432740001</v>
      </c>
      <c r="Z62" s="37">
        <f>VLOOKUP(A62,'3. Sub Confort'!A:P,4,FALSE)</f>
        <v>178510.69501200001</v>
      </c>
      <c r="AA62" s="37">
        <f>VLOOKUP(A62,'3. Sub Confort'!A:P,5,FALSE)</f>
        <v>9.9948103270411662E-2</v>
      </c>
      <c r="AB62" s="37">
        <f>VLOOKUP(A62,'3. Sub Confort'!A:P,6,FALSE)</f>
        <v>2.2289056571173398</v>
      </c>
      <c r="AC62" s="37">
        <f>VLOOKUP(A62,'3. Sub Confort'!A:P,7,FALSE)</f>
        <v>5.3826548131582698E-2</v>
      </c>
      <c r="AD62" s="37">
        <f>VLOOKUP(A62,'3. Sub Confort'!A:P,8,FALSE)</f>
        <v>8.8417714485704429E-2</v>
      </c>
      <c r="AE62" s="37">
        <f>VLOOKUP(A62,'3. Sub Confort'!A:P,9,FALSE)</f>
        <v>997</v>
      </c>
      <c r="AF62" s="37">
        <f>VLOOKUP(A62,'3. Sub Confort'!A:P,10,FALSE)</f>
        <v>5.5822010526541161</v>
      </c>
      <c r="AG62" s="37">
        <f>VLOOKUP(A62,'3. Sub Confort'!A:P,11,FALSE)</f>
        <v>0.99764604653412048</v>
      </c>
      <c r="AH62" s="37">
        <f>VLOOKUP(A62,'3. Sub Confort'!A:P,12,FALSE)</f>
        <v>0.34520227348712801</v>
      </c>
      <c r="AI62" s="37">
        <f>VLOOKUP(A62,'3. Sub Confort'!A:P,13,FALSE)</f>
        <v>4.3907803430860275</v>
      </c>
      <c r="AJ62" s="37">
        <f>VLOOKUP(A62,'3. Sub Confort'!A:P,14,FALSE)</f>
        <v>0.38070929210267551</v>
      </c>
      <c r="AK62" s="51">
        <f>VLOOKUP(A62,'3. Sub Confort'!A:P,16,FALSE)</f>
        <v>0.37552830060647446</v>
      </c>
      <c r="AL62">
        <f>VLOOKUP(B62,semaforos!A:M,2,FALSE)</f>
        <v>8</v>
      </c>
      <c r="AM62">
        <f>VLOOKUP(B62,semaforos!A:M,4,FALSE)</f>
        <v>4.4791984374456313E-2</v>
      </c>
      <c r="AN62">
        <f>VLOOKUP(B62,'cestos y bancos'!A:M,2,FALSE)</f>
        <v>41</v>
      </c>
      <c r="AO62">
        <f>VLOOKUP(B62,'cestos y bancos'!A:M,4,FALSE)</f>
        <v>0.22955891991908861</v>
      </c>
      <c r="AP62">
        <f>VLOOKUP(B62,'cestos y bancos'!A:M,5,FALSE)</f>
        <v>0.11972421649255025</v>
      </c>
      <c r="AQ62">
        <f>VLOOKUP(B62,luminarias!A:M,2,FALSE)</f>
        <v>2525</v>
      </c>
      <c r="AR62">
        <f>VLOOKUP(B62,luminarias!A:M,4,FALSE)</f>
        <v>14.137470068187774</v>
      </c>
      <c r="AS62">
        <f>VLOOKUP(B62,luminarias!A:M,5,FALSE)</f>
        <v>0.82867710504517444</v>
      </c>
      <c r="AT62">
        <f>VLOOKUP(B62,puentes!A:M,2,FALSE)</f>
        <v>27</v>
      </c>
      <c r="AU62">
        <f>VLOOKUP(B62,puentes!A:M,4,FALSE)</f>
        <v>0.15117294726379005</v>
      </c>
      <c r="AV62">
        <f t="shared" si="1"/>
        <v>0.28609156329399277</v>
      </c>
      <c r="AW62" s="54">
        <f>VLOOKUP(B62,entropia!A:CM,82,FALSE)</f>
        <v>0.19041803864634857</v>
      </c>
      <c r="AX62" s="54">
        <f>VLOOKUP(B62,'empleo 2016'!A:C,3,FALSE)</f>
        <v>3076</v>
      </c>
      <c r="AY62" s="54">
        <f>VLOOKUP(B62,'empleo 2016'!A:G,5,FALSE)</f>
        <v>17.222518645573693</v>
      </c>
      <c r="AZ62" s="54">
        <f>VLOOKUP(B62,'empleo 2016'!A:G,6,FALSE)</f>
        <v>4.3551394979471025E-2</v>
      </c>
      <c r="BA62" s="59">
        <f t="shared" si="2"/>
        <v>0.1169847168129098</v>
      </c>
      <c r="BB62" s="60">
        <f t="shared" si="3"/>
        <v>0.38992554332022455</v>
      </c>
    </row>
    <row r="63" spans="1:54" x14ac:dyDescent="0.25">
      <c r="A63">
        <v>67</v>
      </c>
      <c r="B63" t="str">
        <f t="shared" si="4"/>
        <v>UPZ67</v>
      </c>
      <c r="C63" t="str">
        <f>VLOOKUP(A63,'1. Sub Calidad Ambiental'!$1:$1048576,2,FALSE)</f>
        <v>LUCERO</v>
      </c>
      <c r="D63" s="32">
        <f>VLOOKUP(A63,'1. Sub Calidad Ambiental'!$1:$1048576,3,FALSE)</f>
        <v>5863865.4988660002</v>
      </c>
      <c r="E63" s="32">
        <f>VLOOKUP(A63,'1. Sub Calidad Ambiental'!$1:$1048576,4,FALSE)</f>
        <v>89.240592000000007</v>
      </c>
      <c r="F63" s="32">
        <f>VLOOKUP(A63,'1. Sub Calidad Ambiental'!$1:$1048576,5,FALSE)</f>
        <v>0.68810012494848072</v>
      </c>
      <c r="G63" s="32">
        <f>VLOOKUP(A63,'1. Sub Calidad Ambiental'!$1:$1048576,6,FALSE)</f>
        <v>4838</v>
      </c>
      <c r="H63" s="32">
        <f>VLOOKUP(A63,'1. Sub Calidad Ambiental'!$1:$1048576,7,FALSE)</f>
        <v>8.2505303045160385</v>
      </c>
      <c r="I63" s="32">
        <f>VLOOKUP(A63,'1. Sub Calidad Ambiental'!$1:$1048576,8,FALSE)</f>
        <v>4.7722522456480787E-2</v>
      </c>
      <c r="J63" s="32">
        <f>VLOOKUP(A63,'1. Sub Calidad Ambiental'!$1:$1048576,9,FALSE)</f>
        <v>227451.297979</v>
      </c>
      <c r="K63" s="32">
        <f>VLOOKUP(A63,'1. Sub Calidad Ambiental'!$1:$1048576,10,FALSE)</f>
        <v>3.8788628085515656E-2</v>
      </c>
      <c r="L63" s="33">
        <f>VLOOKUP(A63,'1. Sub Calidad Ambiental'!$1:$1048576,11,FALSE)</f>
        <v>0.13280367519783856</v>
      </c>
      <c r="M63" s="34">
        <f>VLOOKUP(A63,'2. Sub Densidad'!$1:$1048576,3,FALSE)</f>
        <v>5863865.4988660002</v>
      </c>
      <c r="N63" s="34">
        <f>VLOOKUP(A63,'2. Sub Densidad'!$1:$1048576,4,FALSE)</f>
        <v>2071086.2249</v>
      </c>
      <c r="O63" s="34">
        <f>VLOOKUP(A63,'2. Sub Densidad'!$1:$1048576,5,FALSE)</f>
        <v>0.35319470156682869</v>
      </c>
      <c r="P63" s="34">
        <f>VLOOKUP(A63,'2. Sub Densidad'!$1:$1048576,6,FALSE)</f>
        <v>3508156.3238964798</v>
      </c>
      <c r="Q63" s="34">
        <f>VLOOKUP(A63,'2. Sub Densidad'!$1:$1048576,7,FALSE)</f>
        <v>0.5982668471121847</v>
      </c>
      <c r="R63" s="34">
        <f>VLOOKUP(A63,'2. Sub Densidad'!$1:$1048576,8,FALSE)</f>
        <v>0.30503355843942304</v>
      </c>
      <c r="S63" s="34">
        <f>VLOOKUP(A63,'2. Sub Densidad'!$1:$1048576,9,FALSE)</f>
        <v>192425</v>
      </c>
      <c r="T63" s="46">
        <f>VLOOKUP(A63,'2. Sub Densidad'!$1:$1048576,10,FALSE)</f>
        <v>328.15384329195928</v>
      </c>
      <c r="U63" s="34">
        <f>VLOOKUP(A63,'2. Sub Densidad'!$1:$1048576,11,FALSE)</f>
        <v>0.52150961165992227</v>
      </c>
      <c r="V63" s="35">
        <f>VLOOKUP(A63,'2. Sub Densidad'!$1:$1048576,12,FALSE)</f>
        <v>0.39324595722205796</v>
      </c>
      <c r="W63" s="38">
        <f>VLOOKUP(A63,'4. Sub proximidad '!A:M,3,FALSE)</f>
        <v>7948.4312524400002</v>
      </c>
      <c r="X63" s="49">
        <f>VLOOKUP(A63,'4. Sub proximidad '!A:M,4,FALSE)</f>
        <v>0.61467249535629087</v>
      </c>
      <c r="Y63" s="37">
        <f>VLOOKUP(A63,'3. Sub Confort'!A:P,3,FALSE)</f>
        <v>5863865.4988660002</v>
      </c>
      <c r="Z63" s="37">
        <f>VLOOKUP(A63,'3. Sub Confort'!A:P,4,FALSE)</f>
        <v>338228.688547</v>
      </c>
      <c r="AA63" s="37">
        <f>VLOOKUP(A63,'3. Sub Confort'!A:P,5,FALSE)</f>
        <v>5.7680158013926015E-2</v>
      </c>
      <c r="AB63" s="37">
        <f>VLOOKUP(A63,'3. Sub Confort'!A:P,6,FALSE)</f>
        <v>1.8664462265192601</v>
      </c>
      <c r="AC63" s="37">
        <f>VLOOKUP(A63,'3. Sub Confort'!A:P,7,FALSE)</f>
        <v>3.77457834900637E-3</v>
      </c>
      <c r="AD63" s="37">
        <f>VLOOKUP(A63,'3. Sub Confort'!A:P,8,FALSE)</f>
        <v>4.4203763097696108E-2</v>
      </c>
      <c r="AE63" s="37">
        <f>VLOOKUP(A63,'3. Sub Confort'!A:P,9,FALSE)</f>
        <v>2652</v>
      </c>
      <c r="AF63" s="37">
        <f>VLOOKUP(A63,'3. Sub Confort'!A:P,10,FALSE)</f>
        <v>4.5226139660141662</v>
      </c>
      <c r="AG63" s="37">
        <f>VLOOKUP(A63,'3. Sub Confort'!A:P,11,FALSE)</f>
        <v>0.80500899367127121</v>
      </c>
      <c r="AH63" s="37">
        <f>VLOOKUP(A63,'3. Sub Confort'!A:P,12,FALSE)</f>
        <v>0.37399446958270499</v>
      </c>
      <c r="AI63" s="37">
        <f>VLOOKUP(A63,'3. Sub Confort'!A:P,13,FALSE)</f>
        <v>8.4187959164137656</v>
      </c>
      <c r="AJ63" s="37">
        <f>VLOOKUP(A63,'3. Sub Confort'!A:P,14,FALSE)</f>
        <v>0.74830471250959618</v>
      </c>
      <c r="AK63" s="51">
        <f>VLOOKUP(A63,'3. Sub Confort'!A:P,16,FALSE)</f>
        <v>0.23914514622987115</v>
      </c>
      <c r="AL63">
        <f>VLOOKUP(B63,semaforos!A:M,2,FALSE)</f>
        <v>3</v>
      </c>
      <c r="AM63">
        <f>VLOOKUP(B63,semaforos!A:M,4,FALSE)</f>
        <v>5.1160791470713594E-3</v>
      </c>
      <c r="AN63">
        <v>0</v>
      </c>
      <c r="AO63">
        <v>0</v>
      </c>
      <c r="AP63">
        <v>0</v>
      </c>
      <c r="AQ63">
        <f>VLOOKUP(B63,luminarias!A:M,2,FALSE)</f>
        <v>6836</v>
      </c>
      <c r="AR63">
        <f>VLOOKUP(B63,luminarias!A:M,4,FALSE)</f>
        <v>11.657839016459937</v>
      </c>
      <c r="AS63">
        <f>VLOOKUP(B63,luminarias!A:M,5,FALSE)</f>
        <v>0.68333190030803403</v>
      </c>
      <c r="AT63">
        <f>VLOOKUP(B63,puentes!A:M,2,FALSE)</f>
        <v>16</v>
      </c>
      <c r="AU63">
        <f>VLOOKUP(B63,puentes!A:M,4,FALSE)</f>
        <v>2.728575545104725E-2</v>
      </c>
      <c r="AV63">
        <f t="shared" si="1"/>
        <v>0.17893343372653817</v>
      </c>
      <c r="AW63" s="54">
        <f>VLOOKUP(B63,entropia!A:CM,82,FALSE)</f>
        <v>0.16428941941577152</v>
      </c>
      <c r="AX63" s="54">
        <f>VLOOKUP(B63,'empleo 2016'!A:C,3,FALSE)</f>
        <v>3242</v>
      </c>
      <c r="AY63" s="54">
        <f>VLOOKUP(B63,'empleo 2016'!A:G,5,FALSE)</f>
        <v>5.528775962613131</v>
      </c>
      <c r="AZ63" s="54">
        <f>VLOOKUP(B63,'empleo 2016'!A:G,6,FALSE)</f>
        <v>1.3871881472416464E-2</v>
      </c>
      <c r="BA63" s="59">
        <f t="shared" si="2"/>
        <v>8.9080650444093995E-2</v>
      </c>
      <c r="BB63" s="60">
        <f t="shared" si="3"/>
        <v>0.29378958489003049</v>
      </c>
    </row>
    <row r="64" spans="1:54" x14ac:dyDescent="0.25">
      <c r="A64">
        <v>68</v>
      </c>
      <c r="B64" t="str">
        <f t="shared" si="4"/>
        <v>UPZ68</v>
      </c>
      <c r="C64" t="str">
        <f>VLOOKUP(A64,'1. Sub Calidad Ambiental'!$1:$1048576,2,FALSE)</f>
        <v>EL TESORO</v>
      </c>
      <c r="D64" s="32">
        <f>VLOOKUP(A64,'1. Sub Calidad Ambiental'!$1:$1048576,3,FALSE)</f>
        <v>2108622.1096359999</v>
      </c>
      <c r="E64" s="32">
        <f>VLOOKUP(A64,'1. Sub Calidad Ambiental'!$1:$1048576,4,FALSE)</f>
        <v>89.240592000000007</v>
      </c>
      <c r="F64" s="32">
        <f>VLOOKUP(A64,'1. Sub Calidad Ambiental'!$1:$1048576,5,FALSE)</f>
        <v>0.68810012494848072</v>
      </c>
      <c r="G64" s="32">
        <f>VLOOKUP(A64,'1. Sub Calidad Ambiental'!$1:$1048576,6,FALSE)</f>
        <v>1368</v>
      </c>
      <c r="H64" s="32">
        <f>VLOOKUP(A64,'1. Sub Calidad Ambiental'!$1:$1048576,7,FALSE)</f>
        <v>6.4876489426365289</v>
      </c>
      <c r="I64" s="32">
        <f>VLOOKUP(A64,'1. Sub Calidad Ambiental'!$1:$1048576,8,FALSE)</f>
        <v>3.7525705733759691E-2</v>
      </c>
      <c r="J64" s="32">
        <f>VLOOKUP(A64,'1. Sub Calidad Ambiental'!$1:$1048576,9,FALSE)</f>
        <v>112148.585192</v>
      </c>
      <c r="K64" s="32">
        <f>VLOOKUP(A64,'1. Sub Calidad Ambiental'!$1:$1048576,10,FALSE)</f>
        <v>5.3185720039405075E-2</v>
      </c>
      <c r="L64" s="33">
        <f>VLOOKUP(A64,'1. Sub Calidad Ambiental'!$1:$1048576,11,FALSE)</f>
        <v>0.13420376694156133</v>
      </c>
      <c r="M64" s="34">
        <f>VLOOKUP(A64,'2. Sub Densidad'!$1:$1048576,3,FALSE)</f>
        <v>2108622.1096359999</v>
      </c>
      <c r="N64" s="34">
        <f>VLOOKUP(A64,'2. Sub Densidad'!$1:$1048576,4,FALSE)</f>
        <v>655823.666631</v>
      </c>
      <c r="O64" s="34">
        <f>VLOOKUP(A64,'2. Sub Densidad'!$1:$1048576,5,FALSE)</f>
        <v>0.31102000858001594</v>
      </c>
      <c r="P64" s="34">
        <f>VLOOKUP(A64,'2. Sub Densidad'!$1:$1048576,6,FALSE)</f>
        <v>1046633.3524718001</v>
      </c>
      <c r="Q64" s="34">
        <f>VLOOKUP(A64,'2. Sub Densidad'!$1:$1048576,7,FALSE)</f>
        <v>0.49635890076694433</v>
      </c>
      <c r="R64" s="34">
        <f>VLOOKUP(A64,'2. Sub Densidad'!$1:$1048576,8,FALSE)</f>
        <v>0.25298832037504698</v>
      </c>
      <c r="S64" s="34">
        <f>VLOOKUP(A64,'2. Sub Densidad'!$1:$1048576,9,FALSE)</f>
        <v>55590</v>
      </c>
      <c r="T64" s="46">
        <f>VLOOKUP(A64,'2. Sub Densidad'!$1:$1048576,10,FALSE)</f>
        <v>263.63187479617295</v>
      </c>
      <c r="U64" s="34">
        <f>VLOOKUP(A64,'2. Sub Densidad'!$1:$1048576,11,FALSE)</f>
        <v>0.41856580957208239</v>
      </c>
      <c r="V64" s="35">
        <f>VLOOKUP(A64,'2. Sub Densidad'!$1:$1048576,12,FALSE)</f>
        <v>0.32752471284238177</v>
      </c>
      <c r="W64" s="38">
        <f>VLOOKUP(A64,'4. Sub proximidad '!A:M,3,FALSE)</f>
        <v>7389.1667424200004</v>
      </c>
      <c r="X64" s="49">
        <f>VLOOKUP(A64,'4. Sub proximidad '!A:M,4,FALSE)</f>
        <v>0.56025526968138484</v>
      </c>
      <c r="Y64" s="37">
        <f>VLOOKUP(A64,'3. Sub Confort'!A:P,3,FALSE)</f>
        <v>2108622.1096359999</v>
      </c>
      <c r="Z64" s="37">
        <f>VLOOKUP(A64,'3. Sub Confort'!A:P,4,FALSE)</f>
        <v>122822.56630599999</v>
      </c>
      <c r="AA64" s="37">
        <f>VLOOKUP(A64,'3. Sub Confort'!A:P,5,FALSE)</f>
        <v>5.8247784534139306E-2</v>
      </c>
      <c r="AB64" s="37">
        <f>VLOOKUP(A64,'3. Sub Confort'!A:P,6,FALSE)</f>
        <v>1.8594216868300999</v>
      </c>
      <c r="AC64" s="37">
        <f>VLOOKUP(A64,'3. Sub Confort'!A:P,7,FALSE)</f>
        <v>2.8045606902617599E-3</v>
      </c>
      <c r="AD64" s="37">
        <f>VLOOKUP(A64,'3. Sub Confort'!A:P,8,FALSE)</f>
        <v>4.4386978573169915E-2</v>
      </c>
      <c r="AE64" s="37">
        <f>VLOOKUP(A64,'3. Sub Confort'!A:P,9,FALSE)</f>
        <v>945</v>
      </c>
      <c r="AF64" s="37">
        <f>VLOOKUP(A64,'3. Sub Confort'!A:P,10,FALSE)</f>
        <v>4.4815995985318127</v>
      </c>
      <c r="AG64" s="37">
        <f>VLOOKUP(A64,'3. Sub Confort'!A:P,11,FALSE)</f>
        <v>0.79755242216671574</v>
      </c>
      <c r="AH64" s="37">
        <f>VLOOKUP(A64,'3. Sub Confort'!A:P,12,FALSE)</f>
        <v>0.361199294532628</v>
      </c>
      <c r="AI64" s="37">
        <f>VLOOKUP(A64,'3. Sub Confort'!A:P,13,FALSE)</f>
        <v>9.2081985425233199</v>
      </c>
      <c r="AJ64" s="37">
        <f>VLOOKUP(A64,'3. Sub Confort'!A:P,14,FALSE)</f>
        <v>0.82034534515673774</v>
      </c>
      <c r="AK64" s="51">
        <f>VLOOKUP(A64,'3. Sub Confort'!A:P,16,FALSE)</f>
        <v>0.21429436102401317</v>
      </c>
      <c r="AL64">
        <v>0</v>
      </c>
      <c r="AM64">
        <v>0</v>
      </c>
      <c r="AN64">
        <v>0</v>
      </c>
      <c r="AO64">
        <v>0</v>
      </c>
      <c r="AP64">
        <v>0</v>
      </c>
      <c r="AQ64">
        <f>VLOOKUP(B64,luminarias!A:M,2,FALSE)</f>
        <v>2258</v>
      </c>
      <c r="AR64">
        <f>VLOOKUP(B64,luminarias!A:M,4,FALSE)</f>
        <v>10.708414702080038</v>
      </c>
      <c r="AS64">
        <f>VLOOKUP(B64,luminarias!A:M,5,FALSE)</f>
        <v>0.62768076976592813</v>
      </c>
      <c r="AT64">
        <f>VLOOKUP(B64,puentes!A:M,2,FALSE)</f>
        <v>5</v>
      </c>
      <c r="AU64">
        <f>VLOOKUP(B64,puentes!A:M,4,FALSE)</f>
        <v>2.3712167187954027E-2</v>
      </c>
      <c r="AV64">
        <f t="shared" si="1"/>
        <v>0.16284823423847053</v>
      </c>
      <c r="AW64" s="54">
        <f>VLOOKUP(B64,entropia!A:CM,82,FALSE)</f>
        <v>0.14994411124097659</v>
      </c>
      <c r="AX64" s="54">
        <f>VLOOKUP(B64,'empleo 2016'!A:C,3,FALSE)</f>
        <v>1117</v>
      </c>
      <c r="AY64" s="54">
        <f>VLOOKUP(B64,'empleo 2016'!A:G,5,FALSE)</f>
        <v>5.2972981095533349</v>
      </c>
      <c r="AZ64" s="54">
        <f>VLOOKUP(B64,'empleo 2016'!A:G,6,FALSE)</f>
        <v>1.3284374952670397E-2</v>
      </c>
      <c r="BA64" s="59">
        <f t="shared" si="2"/>
        <v>8.1614243096823497E-2</v>
      </c>
      <c r="BB64" s="60">
        <f t="shared" si="3"/>
        <v>0.26357847071723289</v>
      </c>
    </row>
    <row r="65" spans="1:54" x14ac:dyDescent="0.25">
      <c r="A65">
        <v>69</v>
      </c>
      <c r="B65" t="str">
        <f t="shared" si="4"/>
        <v>UPZ69</v>
      </c>
      <c r="C65" t="str">
        <f>VLOOKUP(A65,'1. Sub Calidad Ambiental'!$1:$1048576,2,FALSE)</f>
        <v>ISMAEL PERDOMO</v>
      </c>
      <c r="D65" s="32">
        <f>VLOOKUP(A65,'1. Sub Calidad Ambiental'!$1:$1048576,3,FALSE)</f>
        <v>5598956.4435320003</v>
      </c>
      <c r="E65" s="32">
        <f>VLOOKUP(A65,'1. Sub Calidad Ambiental'!$1:$1048576,4,FALSE)</f>
        <v>90.01703292109741</v>
      </c>
      <c r="F65" s="32">
        <f>VLOOKUP(A65,'1. Sub Calidad Ambiental'!$1:$1048576,5,FALSE)</f>
        <v>0.71108874308790826</v>
      </c>
      <c r="G65" s="32">
        <f>VLOOKUP(A65,'1. Sub Calidad Ambiental'!$1:$1048576,6,FALSE)</f>
        <v>14381</v>
      </c>
      <c r="H65" s="32">
        <f>VLOOKUP(A65,'1. Sub Calidad Ambiental'!$1:$1048576,7,FALSE)</f>
        <v>25.685143553158284</v>
      </c>
      <c r="I65" s="32">
        <f>VLOOKUP(A65,'1. Sub Calidad Ambiental'!$1:$1048576,8,FALSE)</f>
        <v>0.14856740049092274</v>
      </c>
      <c r="J65" s="32">
        <f>VLOOKUP(A65,'1. Sub Calidad Ambiental'!$1:$1048576,9,FALSE)</f>
        <v>503979.66494799999</v>
      </c>
      <c r="K65" s="32">
        <f>VLOOKUP(A65,'1. Sub Calidad Ambiental'!$1:$1048576,10,FALSE)</f>
        <v>9.0013142633071377E-2</v>
      </c>
      <c r="L65" s="33">
        <f>VLOOKUP(A65,'1. Sub Calidad Ambiental'!$1:$1048576,11,FALSE)</f>
        <v>0.17583060001202858</v>
      </c>
      <c r="M65" s="34">
        <f>VLOOKUP(A65,'2. Sub Densidad'!$1:$1048576,3,FALSE)</f>
        <v>5598956.4435320003</v>
      </c>
      <c r="N65" s="34">
        <f>VLOOKUP(A65,'2. Sub Densidad'!$1:$1048576,4,FALSE)</f>
        <v>1884994.372583</v>
      </c>
      <c r="O65" s="34">
        <f>VLOOKUP(A65,'2. Sub Densidad'!$1:$1048576,5,FALSE)</f>
        <v>0.33666887599394957</v>
      </c>
      <c r="P65" s="34">
        <f>VLOOKUP(A65,'2. Sub Densidad'!$1:$1048576,6,FALSE)</f>
        <v>3666048.2100075898</v>
      </c>
      <c r="Q65" s="34">
        <f>VLOOKUP(A65,'2. Sub Densidad'!$1:$1048576,7,FALSE)</f>
        <v>0.65477348269830971</v>
      </c>
      <c r="R65" s="34">
        <f>VLOOKUP(A65,'2. Sub Densidad'!$1:$1048576,8,FALSE)</f>
        <v>0.33389196847286373</v>
      </c>
      <c r="S65" s="34">
        <f>VLOOKUP(A65,'2. Sub Densidad'!$1:$1048576,9,FALSE)</f>
        <v>185107</v>
      </c>
      <c r="T65" s="46">
        <f>VLOOKUP(A65,'2. Sub Densidad'!$1:$1048576,10,FALSE)</f>
        <v>330.60982321775055</v>
      </c>
      <c r="U65" s="34">
        <f>VLOOKUP(A65,'2. Sub Densidad'!$1:$1048576,11,FALSE)</f>
        <v>0.52542808961877252</v>
      </c>
      <c r="V65" s="35">
        <f>VLOOKUP(A65,'2. Sub Densidad'!$1:$1048576,12,FALSE)</f>
        <v>0.39866297802852863</v>
      </c>
      <c r="W65" s="38">
        <f>VLOOKUP(A65,'4. Sub proximidad '!A:M,3,FALSE)</f>
        <v>7234.8765940499998</v>
      </c>
      <c r="X65" s="49">
        <f>VLOOKUP(A65,'4. Sub proximidad '!A:M,4,FALSE)</f>
        <v>0.54524262061669659</v>
      </c>
      <c r="Y65" s="37">
        <f>VLOOKUP(A65,'3. Sub Confort'!A:P,3,FALSE)</f>
        <v>5598956.4435320003</v>
      </c>
      <c r="Z65" s="37">
        <f>VLOOKUP(A65,'3. Sub Confort'!A:P,4,FALSE)</f>
        <v>365337.12848299998</v>
      </c>
      <c r="AA65" s="37">
        <f>VLOOKUP(A65,'3. Sub Confort'!A:P,5,FALSE)</f>
        <v>6.5250932413493404E-2</v>
      </c>
      <c r="AB65" s="37">
        <f>VLOOKUP(A65,'3. Sub Confort'!A:P,6,FALSE)</f>
        <v>2.00409699189108</v>
      </c>
      <c r="AC65" s="37">
        <f>VLOOKUP(A65,'3. Sub Confort'!A:P,7,FALSE)</f>
        <v>2.2782752415743499E-2</v>
      </c>
      <c r="AD65" s="37">
        <f>VLOOKUP(A65,'3. Sub Confort'!A:P,8,FALSE)</f>
        <v>5.4633887414055934E-2</v>
      </c>
      <c r="AE65" s="37">
        <f>VLOOKUP(A65,'3. Sub Confort'!A:P,9,FALSE)</f>
        <v>2064</v>
      </c>
      <c r="AF65" s="37">
        <f>VLOOKUP(A65,'3. Sub Confort'!A:P,10,FALSE)</f>
        <v>3.6864012442610874</v>
      </c>
      <c r="AG65" s="37">
        <f>VLOOKUP(A65,'3. Sub Confort'!A:P,11,FALSE)</f>
        <v>0.65298226900085998</v>
      </c>
      <c r="AH65" s="37">
        <f>VLOOKUP(A65,'3. Sub Confort'!A:P,12,FALSE)</f>
        <v>0.38250968992248102</v>
      </c>
      <c r="AI65" s="37">
        <f>VLOOKUP(A65,'3. Sub Confort'!A:P,13,FALSE)</f>
        <v>6.889877827061869</v>
      </c>
      <c r="AJ65" s="37">
        <f>VLOOKUP(A65,'3. Sub Confort'!A:P,14,FALSE)</f>
        <v>0.60877613383562101</v>
      </c>
      <c r="AK65" s="51">
        <f>VLOOKUP(A65,'3. Sub Confort'!A:P,16,FALSE)</f>
        <v>0.26723749127790714</v>
      </c>
      <c r="AL65">
        <f>VLOOKUP(B65,semaforos!A:M,2,FALSE)</f>
        <v>4</v>
      </c>
      <c r="AM65">
        <f>VLOOKUP(B65,semaforos!A:M,4,FALSE)</f>
        <v>7.1441884578728777E-3</v>
      </c>
      <c r="AN65">
        <f>VLOOKUP(B65,'cestos y bancos'!A:M,2,FALSE)</f>
        <v>7</v>
      </c>
      <c r="AO65">
        <f>VLOOKUP(B65,'cestos y bancos'!A:M,4,FALSE)</f>
        <v>1.2502329801277535E-2</v>
      </c>
      <c r="AP65">
        <f>VLOOKUP(B65,'cestos y bancos'!A:M,5,FALSE)</f>
        <v>6.5204682105883512E-3</v>
      </c>
      <c r="AQ65">
        <f>VLOOKUP(B65,luminarias!A:M,2,FALSE)</f>
        <v>6171</v>
      </c>
      <c r="AR65">
        <f>VLOOKUP(B65,luminarias!A:M,4,FALSE)</f>
        <v>11.021696743383382</v>
      </c>
      <c r="AS65">
        <f>VLOOKUP(B65,luminarias!A:M,5,FALSE)</f>
        <v>0.64604400263558226</v>
      </c>
      <c r="AT65">
        <f>VLOOKUP(B65,puentes!A:M,2,FALSE)</f>
        <v>18</v>
      </c>
      <c r="AU65">
        <f>VLOOKUP(B65,puentes!A:M,4,FALSE)</f>
        <v>3.2148848060427948E-2</v>
      </c>
      <c r="AV65">
        <f t="shared" si="1"/>
        <v>0.17296437684111787</v>
      </c>
      <c r="AW65" s="54">
        <f>VLOOKUP(B65,entropia!A:CM,82,FALSE)</f>
        <v>0.32953030197315808</v>
      </c>
      <c r="AX65" s="54">
        <f>VLOOKUP(B65,'empleo 2016'!A:C,3,FALSE)</f>
        <v>10841</v>
      </c>
      <c r="AY65" s="54">
        <f>VLOOKUP(B65,'empleo 2016'!A:G,5,FALSE)</f>
        <v>19.362537136792412</v>
      </c>
      <c r="AZ65" s="54">
        <f>VLOOKUP(B65,'empleo 2016'!A:G,6,FALSE)</f>
        <v>4.8982907322223566E-2</v>
      </c>
      <c r="BA65" s="59">
        <f t="shared" si="2"/>
        <v>0.18925660464769081</v>
      </c>
      <c r="BB65" s="60">
        <f t="shared" si="3"/>
        <v>0.31524605891657037</v>
      </c>
    </row>
    <row r="66" spans="1:54" x14ac:dyDescent="0.25">
      <c r="A66">
        <v>70</v>
      </c>
      <c r="B66" t="str">
        <f t="shared" si="4"/>
        <v>UPZ70</v>
      </c>
      <c r="C66" t="str">
        <f>VLOOKUP(A66,'1. Sub Calidad Ambiental'!$1:$1048576,2,FALSE)</f>
        <v>JERUSALEM</v>
      </c>
      <c r="D66" s="32">
        <f>VLOOKUP(A66,'1. Sub Calidad Ambiental'!$1:$1048576,3,FALSE)</f>
        <v>5374763.4443899998</v>
      </c>
      <c r="E66" s="32">
        <f>VLOOKUP(A66,'1. Sub Calidad Ambiental'!$1:$1048576,4,FALSE)</f>
        <v>89.240592000000007</v>
      </c>
      <c r="F66" s="32">
        <f>VLOOKUP(A66,'1. Sub Calidad Ambiental'!$1:$1048576,5,FALSE)</f>
        <v>0.68810012494848072</v>
      </c>
      <c r="G66" s="32">
        <f>VLOOKUP(A66,'1. Sub Calidad Ambiental'!$1:$1048576,6,FALSE)</f>
        <v>7054</v>
      </c>
      <c r="H66" s="32">
        <f>VLOOKUP(A66,'1. Sub Calidad Ambiental'!$1:$1048576,7,FALSE)</f>
        <v>13.124298535152709</v>
      </c>
      <c r="I66" s="32">
        <f>VLOOKUP(A66,'1. Sub Calidad Ambiental'!$1:$1048576,8,FALSE)</f>
        <v>7.5913257506193987E-2</v>
      </c>
      <c r="J66" s="32">
        <f>VLOOKUP(A66,'1. Sub Calidad Ambiental'!$1:$1048576,9,FALSE)</f>
        <v>222869.49755200002</v>
      </c>
      <c r="K66" s="32">
        <f>VLOOKUP(A66,'1. Sub Calidad Ambiental'!$1:$1048576,10,FALSE)</f>
        <v>4.1465917497192147E-2</v>
      </c>
      <c r="L66" s="33">
        <f>VLOOKUP(A66,'1. Sub Calidad Ambiental'!$1:$1048576,11,FALSE)</f>
        <v>0.14309301668496846</v>
      </c>
      <c r="M66" s="34">
        <f>VLOOKUP(A66,'2. Sub Densidad'!$1:$1048576,3,FALSE)</f>
        <v>5374763.4443899998</v>
      </c>
      <c r="N66" s="34">
        <f>VLOOKUP(A66,'2. Sub Densidad'!$1:$1048576,4,FALSE)</f>
        <v>1065067.9578170001</v>
      </c>
      <c r="O66" s="34">
        <f>VLOOKUP(A66,'2. Sub Densidad'!$1:$1048576,5,FALSE)</f>
        <v>0.19816089932826397</v>
      </c>
      <c r="P66" s="34">
        <f>VLOOKUP(A66,'2. Sub Densidad'!$1:$1048576,6,FALSE)</f>
        <v>2126631.8459218801</v>
      </c>
      <c r="Q66" s="34">
        <f>VLOOKUP(A66,'2. Sub Densidad'!$1:$1048576,7,FALSE)</f>
        <v>0.3956698500176018</v>
      </c>
      <c r="R66" s="34">
        <f>VLOOKUP(A66,'2. Sub Densidad'!$1:$1048576,8,FALSE)</f>
        <v>0.20156558245653008</v>
      </c>
      <c r="S66" s="34">
        <f>VLOOKUP(A66,'2. Sub Densidad'!$1:$1048576,9,FALSE)</f>
        <v>110528</v>
      </c>
      <c r="T66" s="46">
        <f>VLOOKUP(A66,'2. Sub Densidad'!$1:$1048576,10,FALSE)</f>
        <v>205.64253877138626</v>
      </c>
      <c r="U66" s="34">
        <f>VLOOKUP(A66,'2. Sub Densidad'!$1:$1048576,11,FALSE)</f>
        <v>0.32604472148205088</v>
      </c>
      <c r="V66" s="35">
        <f>VLOOKUP(A66,'2. Sub Densidad'!$1:$1048576,12,FALSE)</f>
        <v>0.24192373442228166</v>
      </c>
      <c r="W66" s="38">
        <f>VLOOKUP(A66,'4. Sub proximidad '!A:M,3,FALSE)</f>
        <v>7577.3453104800001</v>
      </c>
      <c r="X66" s="49">
        <f>VLOOKUP(A66,'4. Sub proximidad '!A:M,4,FALSE)</f>
        <v>0.5785653097819724</v>
      </c>
      <c r="Y66" s="37">
        <f>VLOOKUP(A66,'3. Sub Confort'!A:P,3,FALSE)</f>
        <v>5374763.4443899998</v>
      </c>
      <c r="Z66" s="37">
        <f>VLOOKUP(A66,'3. Sub Confort'!A:P,4,FALSE)</f>
        <v>193437.890632</v>
      </c>
      <c r="AA66" s="37">
        <f>VLOOKUP(A66,'3. Sub Confort'!A:P,5,FALSE)</f>
        <v>3.59900287023616E-2</v>
      </c>
      <c r="AB66" s="37">
        <f>VLOOKUP(A66,'3. Sub Confort'!A:P,6,FALSE)</f>
        <v>1.8391120072053799</v>
      </c>
      <c r="AC66" s="37">
        <f>VLOOKUP(A66,'3. Sub Confort'!A:P,7,FALSE)</f>
        <v>0</v>
      </c>
      <c r="AD66" s="37">
        <f>VLOOKUP(A66,'3. Sub Confort'!A:P,8,FALSE)</f>
        <v>2.6992521526771202E-2</v>
      </c>
      <c r="AE66" s="37">
        <f>VLOOKUP(A66,'3. Sub Confort'!A:P,9,FALSE)</f>
        <v>1332</v>
      </c>
      <c r="AF66" s="37">
        <f>VLOOKUP(A66,'3. Sub Confort'!A:P,10,FALSE)</f>
        <v>2.4782486034623488</v>
      </c>
      <c r="AG66" s="37">
        <f>VLOOKUP(A66,'3. Sub Confort'!A:P,11,FALSE)</f>
        <v>0.43333542065169606</v>
      </c>
      <c r="AH66" s="37">
        <f>VLOOKUP(A66,'3. Sub Confort'!A:P,12,FALSE)</f>
        <v>0.38626126126126098</v>
      </c>
      <c r="AI66" s="37">
        <f>VLOOKUP(A66,'3. Sub Confort'!A:P,13,FALSE)</f>
        <v>9.5018262816932939</v>
      </c>
      <c r="AJ66" s="37">
        <f>VLOOKUP(A66,'3. Sub Confort'!A:P,14,FALSE)</f>
        <v>0.84714171926661952</v>
      </c>
      <c r="AK66" s="51">
        <f>VLOOKUP(A66,'3. Sub Confort'!A:P,16,FALSE)</f>
        <v>0.17493402797620394</v>
      </c>
      <c r="AL66">
        <v>0</v>
      </c>
      <c r="AM66">
        <v>0</v>
      </c>
      <c r="AN66">
        <f>VLOOKUP(B66,'cestos y bancos'!A:M,2,FALSE)</f>
        <v>35</v>
      </c>
      <c r="AO66">
        <f>VLOOKUP(B66,'cestos y bancos'!A:M,4,FALSE)</f>
        <v>6.5119144985872526E-2</v>
      </c>
      <c r="AP66">
        <f>VLOOKUP(B66,'cestos y bancos'!A:M,5,FALSE)</f>
        <v>3.3962255158049633E-2</v>
      </c>
      <c r="AQ66">
        <f>VLOOKUP(B66,luminarias!A:M,2,FALSE)</f>
        <v>4158</v>
      </c>
      <c r="AR66">
        <f>VLOOKUP(B66,luminarias!A:M,4,FALSE)</f>
        <v>7.7361544243216569</v>
      </c>
      <c r="AS66">
        <f>VLOOKUP(B66,luminarias!A:M,5,FALSE)</f>
        <v>0.45345977898512785</v>
      </c>
      <c r="AT66">
        <v>0</v>
      </c>
      <c r="AU66">
        <v>0</v>
      </c>
      <c r="AV66">
        <f t="shared" si="1"/>
        <v>0.12185550853579437</v>
      </c>
      <c r="AW66" s="54">
        <f>VLOOKUP(B66,entropia!A:CM,82,FALSE)</f>
        <v>0.15156014717694988</v>
      </c>
      <c r="AX66" s="54">
        <f>VLOOKUP(B66,'empleo 2016'!A:C,3,FALSE)</f>
        <v>2282</v>
      </c>
      <c r="AY66" s="54">
        <f>VLOOKUP(B66,'empleo 2016'!A:G,5,FALSE)</f>
        <v>4.2457683459698421</v>
      </c>
      <c r="AZ66" s="54">
        <f>VLOOKUP(B66,'empleo 2016'!A:G,6,FALSE)</f>
        <v>1.0615520962337435E-2</v>
      </c>
      <c r="BA66" s="59">
        <f t="shared" si="2"/>
        <v>8.1087834069643649E-2</v>
      </c>
      <c r="BB66" s="60">
        <f t="shared" si="3"/>
        <v>0.24392078458701399</v>
      </c>
    </row>
    <row r="67" spans="1:54" x14ac:dyDescent="0.25">
      <c r="A67">
        <v>71</v>
      </c>
      <c r="B67" t="str">
        <f t="shared" si="4"/>
        <v>UPZ71</v>
      </c>
      <c r="C67" t="str">
        <f>VLOOKUP(A67,'1. Sub Calidad Ambiental'!$1:$1048576,2,FALSE)</f>
        <v>TIBABUYES</v>
      </c>
      <c r="D67" s="32">
        <f>VLOOKUP(A67,'1. Sub Calidad Ambiental'!$1:$1048576,3,FALSE)</f>
        <v>7263801.4887009999</v>
      </c>
      <c r="E67" s="32">
        <f>VLOOKUP(A67,'1. Sub Calidad Ambiental'!$1:$1048576,4,FALSE)</f>
        <v>79.203935111514994</v>
      </c>
      <c r="F67" s="32">
        <f>VLOOKUP(A67,'1. Sub Calidad Ambiental'!$1:$1048576,5,FALSE)</f>
        <v>0.39093795029167483</v>
      </c>
      <c r="G67" s="32">
        <f>VLOOKUP(A67,'1. Sub Calidad Ambiental'!$1:$1048576,6,FALSE)</f>
        <v>34831</v>
      </c>
      <c r="H67" s="32">
        <f>VLOOKUP(A67,'1. Sub Calidad Ambiental'!$1:$1048576,7,FALSE)</f>
        <v>47.951475620830735</v>
      </c>
      <c r="I67" s="32">
        <f>VLOOKUP(A67,'1. Sub Calidad Ambiental'!$1:$1048576,8,FALSE)</f>
        <v>0.27735979236194286</v>
      </c>
      <c r="J67" s="32">
        <f>VLOOKUP(A67,'1. Sub Calidad Ambiental'!$1:$1048576,9,FALSE)</f>
        <v>696730.68524699996</v>
      </c>
      <c r="K67" s="32">
        <f>VLOOKUP(A67,'1. Sub Calidad Ambiental'!$1:$1048576,10,FALSE)</f>
        <v>9.5918189164555176E-2</v>
      </c>
      <c r="L67" s="33">
        <f>VLOOKUP(A67,'1. Sub Calidad Ambiental'!$1:$1048576,11,FALSE)</f>
        <v>0.32744667707827446</v>
      </c>
      <c r="M67" s="34">
        <f>VLOOKUP(A67,'2. Sub Densidad'!$1:$1048576,3,FALSE)</f>
        <v>7263801.4887009999</v>
      </c>
      <c r="N67" s="34">
        <f>VLOOKUP(A67,'2. Sub Densidad'!$1:$1048576,4,FALSE)</f>
        <v>2087577.4719499999</v>
      </c>
      <c r="O67" s="34">
        <f>VLOOKUP(A67,'2. Sub Densidad'!$1:$1048576,5,FALSE)</f>
        <v>0.28739462046110043</v>
      </c>
      <c r="P67" s="34">
        <f>VLOOKUP(A67,'2. Sub Densidad'!$1:$1048576,6,FALSE)</f>
        <v>5704610.6295441296</v>
      </c>
      <c r="Q67" s="34">
        <f>VLOOKUP(A67,'2. Sub Densidad'!$1:$1048576,7,FALSE)</f>
        <v>0.78534781524767361</v>
      </c>
      <c r="R67" s="34">
        <f>VLOOKUP(A67,'2. Sub Densidad'!$1:$1048576,8,FALSE)</f>
        <v>0.40057736903629149</v>
      </c>
      <c r="S67" s="34">
        <f>VLOOKUP(A67,'2. Sub Densidad'!$1:$1048576,9,FALSE)</f>
        <v>258785</v>
      </c>
      <c r="T67" s="46">
        <f>VLOOKUP(A67,'2. Sub Densidad'!$1:$1048576,10,FALSE)</f>
        <v>356.26661934876063</v>
      </c>
      <c r="U67" s="34">
        <f>VLOOKUP(A67,'2. Sub Densidad'!$1:$1048576,11,FALSE)</f>
        <v>0.56636311073938883</v>
      </c>
      <c r="V67" s="35">
        <f>VLOOKUP(A67,'2. Sub Densidad'!$1:$1048576,12,FALSE)</f>
        <v>0.41811170007892695</v>
      </c>
      <c r="W67" s="38">
        <f>VLOOKUP(A67,'4. Sub proximidad '!A:M,3,FALSE)</f>
        <v>7419.1512280300003</v>
      </c>
      <c r="X67" s="49">
        <f>VLOOKUP(A67,'4. Sub proximidad '!A:M,4,FALSE)</f>
        <v>0.56317280242474976</v>
      </c>
      <c r="Y67" s="37">
        <f>VLOOKUP(A67,'3. Sub Confort'!A:P,3,FALSE)</f>
        <v>7263801.4887009999</v>
      </c>
      <c r="Z67" s="37">
        <f>VLOOKUP(A67,'3. Sub Confort'!A:P,4,FALSE)</f>
        <v>450736.09861300001</v>
      </c>
      <c r="AA67" s="37">
        <f>VLOOKUP(A67,'3. Sub Confort'!A:P,5,FALSE)</f>
        <v>6.2052370141740483E-2</v>
      </c>
      <c r="AB67" s="37">
        <f>VLOOKUP(A67,'3. Sub Confort'!A:P,6,FALSE)</f>
        <v>2.1057158300599101</v>
      </c>
      <c r="AC67" s="37">
        <f>VLOOKUP(A67,'3. Sub Confort'!A:P,7,FALSE)</f>
        <v>3.68152829226032E-2</v>
      </c>
      <c r="AD67" s="37">
        <f>VLOOKUP(A67,'3. Sub Confort'!A:P,8,FALSE)</f>
        <v>5.5743098336956162E-2</v>
      </c>
      <c r="AE67" s="37">
        <f>VLOOKUP(A67,'3. Sub Confort'!A:P,9,FALSE)</f>
        <v>1728</v>
      </c>
      <c r="AF67" s="37">
        <f>VLOOKUP(A67,'3. Sub Confort'!A:P,10,FALSE)</f>
        <v>2.3789196368980363</v>
      </c>
      <c r="AG67" s="37">
        <f>VLOOKUP(A67,'3. Sub Confort'!A:P,11,FALSE)</f>
        <v>0.41527702826080842</v>
      </c>
      <c r="AH67" s="37">
        <f>VLOOKUP(A67,'3. Sub Confort'!A:P,12,FALSE)</f>
        <v>0.36766975308642003</v>
      </c>
      <c r="AI67" s="37">
        <f>VLOOKUP(A67,'3. Sub Confort'!A:P,13,FALSE)</f>
        <v>0.41567315604345689</v>
      </c>
      <c r="AJ67" s="37">
        <f>VLOOKUP(A67,'3. Sub Confort'!A:P,14,FALSE)</f>
        <v>1.7942274204506829E-2</v>
      </c>
      <c r="AK67" s="51">
        <f>VLOOKUP(A67,'3. Sub Confort'!A:P,16,FALSE)</f>
        <v>0.38741954069939188</v>
      </c>
      <c r="AL67">
        <v>0</v>
      </c>
      <c r="AM67">
        <v>0</v>
      </c>
      <c r="AN67">
        <f>VLOOKUP(B67,'cestos y bancos'!A:M,2,FALSE)</f>
        <v>48</v>
      </c>
      <c r="AO67">
        <f>VLOOKUP(B67,'cestos y bancos'!A:M,4,FALSE)</f>
        <v>6.6081101024954556E-2</v>
      </c>
      <c r="AP67">
        <f>VLOOKUP(B67,'cestos y bancos'!A:M,5,FALSE)</f>
        <v>3.4463953951195926E-2</v>
      </c>
      <c r="AQ67">
        <f>VLOOKUP(B67,luminarias!A:M,2,FALSE)</f>
        <v>6080</v>
      </c>
      <c r="AR67">
        <f>VLOOKUP(B67,luminarias!A:M,4,FALSE)</f>
        <v>8.3702727964942447</v>
      </c>
      <c r="AS67">
        <f>VLOOKUP(B67,luminarias!A:M,5,FALSE)</f>
        <v>0.49062904437514809</v>
      </c>
      <c r="AT67">
        <f>VLOOKUP(B67,puentes!A:M,2,FALSE)</f>
        <v>3</v>
      </c>
      <c r="AU67">
        <f>VLOOKUP(B67,puentes!A:M,4,FALSE)</f>
        <v>4.1300688140596597E-3</v>
      </c>
      <c r="AV67">
        <f t="shared" ref="AV67:AV113" si="5">AVERAGE(AM67,AP67,AS67,AU67)</f>
        <v>0.13230576678510092</v>
      </c>
      <c r="AW67" s="54">
        <f>VLOOKUP(B67,entropia!A:CM,82,FALSE)</f>
        <v>0.27793908653959232</v>
      </c>
      <c r="AX67" s="54">
        <f>VLOOKUP(B67,'empleo 2016'!A:C,3,FALSE)</f>
        <v>10612</v>
      </c>
      <c r="AY67" s="54">
        <f>VLOOKUP(B67,'empleo 2016'!A:G,5,FALSE)</f>
        <v>14.609430035823223</v>
      </c>
      <c r="AZ67" s="54">
        <f>VLOOKUP(B67,'empleo 2016'!A:G,6,FALSE)</f>
        <v>3.6919198531260446E-2</v>
      </c>
      <c r="BA67" s="59">
        <f t="shared" ref="BA67:BA113" si="6">AVERAGE(AW67,AZ67)</f>
        <v>0.15742914253542639</v>
      </c>
      <c r="BB67" s="60">
        <f t="shared" ref="BB67:BB113" si="7">AVERAGE(BA67,AK67,X67,V67,L67)</f>
        <v>0.37071597256335387</v>
      </c>
    </row>
    <row r="68" spans="1:54" x14ac:dyDescent="0.25">
      <c r="A68">
        <v>72</v>
      </c>
      <c r="B68" t="str">
        <f t="shared" si="4"/>
        <v>UPZ72</v>
      </c>
      <c r="C68" t="str">
        <f>VLOOKUP(A68,'1. Sub Calidad Ambiental'!$1:$1048576,2,FALSE)</f>
        <v>BOLIVIA</v>
      </c>
      <c r="D68" s="32">
        <f>VLOOKUP(A68,'1. Sub Calidad Ambiental'!$1:$1048576,3,FALSE)</f>
        <v>4745041.5940619996</v>
      </c>
      <c r="E68" s="32">
        <f>VLOOKUP(A68,'1. Sub Calidad Ambiental'!$1:$1048576,4,FALSE)</f>
        <v>81.571646000000001</v>
      </c>
      <c r="F68" s="32">
        <f>VLOOKUP(A68,'1. Sub Calidad Ambiental'!$1:$1048576,5,FALSE)</f>
        <v>0.461040388224771</v>
      </c>
      <c r="G68" s="32">
        <f>VLOOKUP(A68,'1. Sub Calidad Ambiental'!$1:$1048576,6,FALSE)</f>
        <v>27564</v>
      </c>
      <c r="H68" s="32">
        <f>VLOOKUP(A68,'1. Sub Calidad Ambiental'!$1:$1048576,7,FALSE)</f>
        <v>58.090112496577291</v>
      </c>
      <c r="I68" s="32">
        <f>VLOOKUP(A68,'1. Sub Calidad Ambiental'!$1:$1048576,8,FALSE)</f>
        <v>0.3360034562384433</v>
      </c>
      <c r="J68" s="32">
        <f>VLOOKUP(A68,'1. Sub Calidad Ambiental'!$1:$1048576,9,FALSE)</f>
        <v>569212.58354400005</v>
      </c>
      <c r="K68" s="32">
        <f>VLOOKUP(A68,'1. Sub Calidad Ambiental'!$1:$1048576,10,FALSE)</f>
        <v>0.11995945077832812</v>
      </c>
      <c r="L68" s="33">
        <f>VLOOKUP(A68,'1. Sub Calidad Ambiental'!$1:$1048576,11,FALSE)</f>
        <v>0.33164083959733348</v>
      </c>
      <c r="M68" s="34">
        <f>VLOOKUP(A68,'2. Sub Densidad'!$1:$1048576,3,FALSE)</f>
        <v>4745041.5940619996</v>
      </c>
      <c r="N68" s="34">
        <f>VLOOKUP(A68,'2. Sub Densidad'!$1:$1048576,4,FALSE)</f>
        <v>678895.96529700002</v>
      </c>
      <c r="O68" s="34">
        <f>VLOOKUP(A68,'2. Sub Densidad'!$1:$1048576,5,FALSE)</f>
        <v>0.14307481859517909</v>
      </c>
      <c r="P68" s="34">
        <f>VLOOKUP(A68,'2. Sub Densidad'!$1:$1048576,6,FALSE)</f>
        <v>2395369.6881275401</v>
      </c>
      <c r="Q68" s="34">
        <f>VLOOKUP(A68,'2. Sub Densidad'!$1:$1048576,7,FALSE)</f>
        <v>0.50481531945370794</v>
      </c>
      <c r="R68" s="34">
        <f>VLOOKUP(A68,'2. Sub Densidad'!$1:$1048576,8,FALSE)</f>
        <v>0.25730708392105778</v>
      </c>
      <c r="S68" s="34">
        <f>VLOOKUP(A68,'2. Sub Densidad'!$1:$1048576,9,FALSE)</f>
        <v>89906</v>
      </c>
      <c r="T68" s="46">
        <f>VLOOKUP(A68,'2. Sub Densidad'!$1:$1048576,10,FALSE)</f>
        <v>189.47357619058474</v>
      </c>
      <c r="U68" s="34">
        <f>VLOOKUP(A68,'2. Sub Densidad'!$1:$1048576,11,FALSE)</f>
        <v>0.30024739194161038</v>
      </c>
      <c r="V68" s="35">
        <f>VLOOKUP(A68,'2. Sub Densidad'!$1:$1048576,12,FALSE)</f>
        <v>0.23354309815261573</v>
      </c>
      <c r="W68" s="38">
        <f>VLOOKUP(A68,'4. Sub proximidad '!A:M,3,FALSE)</f>
        <v>7622.1508806000002</v>
      </c>
      <c r="X68" s="49">
        <f>VLOOKUP(A68,'4. Sub proximidad '!A:M,4,FALSE)</f>
        <v>0.5829249549534955</v>
      </c>
      <c r="Y68" s="37">
        <f>VLOOKUP(A68,'3. Sub Confort'!A:P,3,FALSE)</f>
        <v>4745041.5940619996</v>
      </c>
      <c r="Z68" s="37">
        <f>VLOOKUP(A68,'3. Sub Confort'!A:P,4,FALSE)</f>
        <v>229134.321704</v>
      </c>
      <c r="AA68" s="37">
        <f>VLOOKUP(A68,'3. Sub Confort'!A:P,5,FALSE)</f>
        <v>4.8289212467756103E-2</v>
      </c>
      <c r="AB68" s="37">
        <f>VLOOKUP(A68,'3. Sub Confort'!A:P,6,FALSE)</f>
        <v>3.6716962399733002</v>
      </c>
      <c r="AC68" s="37">
        <f>VLOOKUP(A68,'3. Sub Confort'!A:P,7,FALSE)</f>
        <v>0.253061288793548</v>
      </c>
      <c r="AD68" s="37">
        <f>VLOOKUP(A68,'3. Sub Confort'!A:P,8,FALSE)</f>
        <v>9.9482231549204075E-2</v>
      </c>
      <c r="AE68" s="37">
        <f>VLOOKUP(A68,'3. Sub Confort'!A:P,9,FALSE)</f>
        <v>349</v>
      </c>
      <c r="AF68" s="37">
        <f>VLOOKUP(A68,'3. Sub Confort'!A:P,10,FALSE)</f>
        <v>0.7355046169389593</v>
      </c>
      <c r="AG68" s="37">
        <f>VLOOKUP(A68,'3. Sub Confort'!A:P,11,FALSE)</f>
        <v>0.11649778673629123</v>
      </c>
      <c r="AH68" s="37">
        <f>VLOOKUP(A68,'3. Sub Confort'!A:P,12,FALSE)</f>
        <v>0.34718242597898802</v>
      </c>
      <c r="AI68" s="37">
        <f>VLOOKUP(A68,'3. Sub Confort'!A:P,13,FALSE)</f>
        <v>0.26335872844470309</v>
      </c>
      <c r="AJ68" s="37">
        <f>VLOOKUP(A68,'3. Sub Confort'!A:P,14,FALSE)</f>
        <v>4.0421079742786609E-3</v>
      </c>
      <c r="AK68" s="51">
        <f>VLOOKUP(A68,'3. Sub Confort'!A:P,16,FALSE)</f>
        <v>0.37912193619071549</v>
      </c>
      <c r="AL68">
        <f>VLOOKUP(B68,semaforos!A:M,2,FALSE)</f>
        <v>10</v>
      </c>
      <c r="AM68">
        <f>VLOOKUP(B68,semaforos!A:M,4,FALSE)</f>
        <v>2.1074630857858722E-2</v>
      </c>
      <c r="AN68">
        <f>VLOOKUP(B68,'cestos y bancos'!A:M,2,FALSE)</f>
        <v>121</v>
      </c>
      <c r="AO68">
        <f>VLOOKUP(B68,'cestos y bancos'!A:M,4,FALSE)</f>
        <v>0.2550030333800905</v>
      </c>
      <c r="AP68">
        <f>VLOOKUP(B68,'cestos y bancos'!A:M,5,FALSE)</f>
        <v>0.13299434578894051</v>
      </c>
      <c r="AQ68">
        <f>VLOOKUP(B68,luminarias!A:M,2,FALSE)</f>
        <v>2722</v>
      </c>
      <c r="AR68">
        <f>VLOOKUP(B68,luminarias!A:M,4,FALSE)</f>
        <v>5.7365145195091438</v>
      </c>
      <c r="AS68">
        <f>VLOOKUP(B68,luminarias!A:M,5,FALSE)</f>
        <v>0.33624957097333097</v>
      </c>
      <c r="AT68">
        <f>VLOOKUP(B68,puentes!A:M,2,FALSE)</f>
        <v>17</v>
      </c>
      <c r="AU68">
        <f>VLOOKUP(B68,puentes!A:M,4,FALSE)</f>
        <v>3.5826872458359825E-2</v>
      </c>
      <c r="AV68">
        <f t="shared" si="5"/>
        <v>0.13153635501962249</v>
      </c>
      <c r="AW68" s="54">
        <f>VLOOKUP(B68,entropia!A:CM,82,FALSE)</f>
        <v>0.28634541530170821</v>
      </c>
      <c r="AX68" s="54">
        <f>VLOOKUP(B68,'empleo 2016'!A:C,3,FALSE)</f>
        <v>5195</v>
      </c>
      <c r="AY68" s="54">
        <f>VLOOKUP(B68,'empleo 2016'!A:G,5,FALSE)</f>
        <v>10.94827059774749</v>
      </c>
      <c r="AZ68" s="54">
        <f>VLOOKUP(B68,'empleo 2016'!A:G,6,FALSE)</f>
        <v>2.7626927105433359E-2</v>
      </c>
      <c r="BA68" s="59">
        <f t="shared" si="6"/>
        <v>0.15698617120357078</v>
      </c>
      <c r="BB68" s="60">
        <f t="shared" si="7"/>
        <v>0.33684340001954621</v>
      </c>
    </row>
    <row r="69" spans="1:54" x14ac:dyDescent="0.25">
      <c r="A69">
        <v>73</v>
      </c>
      <c r="B69" t="str">
        <f t="shared" si="4"/>
        <v>UPZ73</v>
      </c>
      <c r="C69" t="str">
        <f>VLOOKUP(A69,'1. Sub Calidad Ambiental'!$1:$1048576,2,FALSE)</f>
        <v>GARCES NAVAS</v>
      </c>
      <c r="D69" s="32">
        <f>VLOOKUP(A69,'1. Sub Calidad Ambiental'!$1:$1048576,3,FALSE)</f>
        <v>5550406.9751509996</v>
      </c>
      <c r="E69" s="32">
        <f>VLOOKUP(A69,'1. Sub Calidad Ambiental'!$1:$1048576,4,FALSE)</f>
        <v>83.942037069159653</v>
      </c>
      <c r="F69" s="32">
        <f>VLOOKUP(A69,'1. Sub Calidad Ambiental'!$1:$1048576,5,FALSE)</f>
        <v>0.53122218010277134</v>
      </c>
      <c r="G69" s="32">
        <f>VLOOKUP(A69,'1. Sub Calidad Ambiental'!$1:$1048576,6,FALSE)</f>
        <v>17674</v>
      </c>
      <c r="H69" s="32">
        <f>VLOOKUP(A69,'1. Sub Calidad Ambiental'!$1:$1048576,7,FALSE)</f>
        <v>31.842710055543588</v>
      </c>
      <c r="I69" s="32">
        <f>VLOOKUP(A69,'1. Sub Calidad Ambiental'!$1:$1048576,8,FALSE)</f>
        <v>0.18418385117246391</v>
      </c>
      <c r="J69" s="32">
        <f>VLOOKUP(A69,'1. Sub Calidad Ambiental'!$1:$1048576,9,FALSE)</f>
        <v>497227.88024700002</v>
      </c>
      <c r="K69" s="32">
        <f>VLOOKUP(A69,'1. Sub Calidad Ambiental'!$1:$1048576,10,FALSE)</f>
        <v>8.9584039958344297E-2</v>
      </c>
      <c r="L69" s="33">
        <f>VLOOKUP(A69,'1. Sub Calidad Ambiental'!$1:$1048576,11,FALSE)</f>
        <v>0.24751523700934561</v>
      </c>
      <c r="M69" s="34">
        <f>VLOOKUP(A69,'2. Sub Densidad'!$1:$1048576,3,FALSE)</f>
        <v>5550406.9751509996</v>
      </c>
      <c r="N69" s="34">
        <f>VLOOKUP(A69,'2. Sub Densidad'!$1:$1048576,4,FALSE)</f>
        <v>1713674.77657</v>
      </c>
      <c r="O69" s="34">
        <f>VLOOKUP(A69,'2. Sub Densidad'!$1:$1048576,5,FALSE)</f>
        <v>0.30874758990504103</v>
      </c>
      <c r="P69" s="34">
        <f>VLOOKUP(A69,'2. Sub Densidad'!$1:$1048576,6,FALSE)</f>
        <v>4748233.3268927298</v>
      </c>
      <c r="Q69" s="34">
        <f>VLOOKUP(A69,'2. Sub Densidad'!$1:$1048576,7,FALSE)</f>
        <v>0.85547480538822174</v>
      </c>
      <c r="R69" s="34">
        <f>VLOOKUP(A69,'2. Sub Densidad'!$1:$1048576,8,FALSE)</f>
        <v>0.43639180772823011</v>
      </c>
      <c r="S69" s="34">
        <f>VLOOKUP(A69,'2. Sub Densidad'!$1:$1048576,9,FALSE)</f>
        <v>147912</v>
      </c>
      <c r="T69" s="46">
        <f>VLOOKUP(A69,'2. Sub Densidad'!$1:$1048576,10,FALSE)</f>
        <v>266.48856680635754</v>
      </c>
      <c r="U69" s="34">
        <f>VLOOKUP(A69,'2. Sub Densidad'!$1:$1048576,11,FALSE)</f>
        <v>0.42312361745950849</v>
      </c>
      <c r="V69" s="35">
        <f>VLOOKUP(A69,'2. Sub Densidad'!$1:$1048576,12,FALSE)</f>
        <v>0.38942100503092658</v>
      </c>
      <c r="W69" s="38">
        <f>VLOOKUP(A69,'4. Sub proximidad '!A:M,3,FALSE)</f>
        <v>7447.2585546800001</v>
      </c>
      <c r="X69" s="49">
        <f>VLOOKUP(A69,'4. Sub proximidad '!A:M,4,FALSE)</f>
        <v>0.56590768495354948</v>
      </c>
      <c r="Y69" s="37">
        <f>VLOOKUP(A69,'3. Sub Confort'!A:P,3,FALSE)</f>
        <v>5550406.9751509996</v>
      </c>
      <c r="Z69" s="37">
        <f>VLOOKUP(A69,'3. Sub Confort'!A:P,4,FALSE)</f>
        <v>431457.098512</v>
      </c>
      <c r="AA69" s="37">
        <f>VLOOKUP(A69,'3. Sub Confort'!A:P,5,FALSE)</f>
        <v>7.7734317581326928E-2</v>
      </c>
      <c r="AB69" s="37">
        <f>VLOOKUP(A69,'3. Sub Confort'!A:P,6,FALSE)</f>
        <v>3.2931248894107199</v>
      </c>
      <c r="AC69" s="37">
        <f>VLOOKUP(A69,'3. Sub Confort'!A:P,7,FALSE)</f>
        <v>0.20078442633851001</v>
      </c>
      <c r="AD69" s="37">
        <f>VLOOKUP(A69,'3. Sub Confort'!A:P,8,FALSE)</f>
        <v>0.1084968447706227</v>
      </c>
      <c r="AE69" s="37">
        <f>VLOOKUP(A69,'3. Sub Confort'!A:P,9,FALSE)</f>
        <v>1393</v>
      </c>
      <c r="AF69" s="37">
        <f>VLOOKUP(A69,'3. Sub Confort'!A:P,10,FALSE)</f>
        <v>2.5097258745825628</v>
      </c>
      <c r="AG69" s="37">
        <f>VLOOKUP(A69,'3. Sub Confort'!A:P,11,FALSE)</f>
        <v>0.43905811094984931</v>
      </c>
      <c r="AH69" s="37">
        <f>VLOOKUP(A69,'3. Sub Confort'!A:P,12,FALSE)</f>
        <v>0.34218712610672403</v>
      </c>
      <c r="AI69" s="37">
        <f>VLOOKUP(A69,'3. Sub Confort'!A:P,13,FALSE)</f>
        <v>0.38232278793818791</v>
      </c>
      <c r="AJ69" s="37">
        <f>VLOOKUP(A69,'3. Sub Confort'!A:P,14,FALSE)</f>
        <v>1.4898730215858894E-2</v>
      </c>
      <c r="AK69" s="51">
        <f>VLOOKUP(A69,'3. Sub Confort'!A:P,16,FALSE)</f>
        <v>0.42328331382846918</v>
      </c>
      <c r="AL69">
        <f>VLOOKUP(B69,semaforos!A:M,2,FALSE)</f>
        <v>26</v>
      </c>
      <c r="AM69">
        <f>VLOOKUP(B69,semaforos!A:M,4,FALSE)</f>
        <v>4.6843411873049808E-2</v>
      </c>
      <c r="AN69">
        <f>VLOOKUP(B69,'cestos y bancos'!A:M,2,FALSE)</f>
        <v>255</v>
      </c>
      <c r="AO69">
        <f>VLOOKUP(B69,'cestos y bancos'!A:M,4,FALSE)</f>
        <v>0.45942577029337311</v>
      </c>
      <c r="AP69">
        <f>VLOOKUP(B69,'cestos y bancos'!A:M,5,FALSE)</f>
        <v>0.23960903111169699</v>
      </c>
      <c r="AQ69">
        <f>VLOOKUP(B69,luminarias!A:M,2,FALSE)</f>
        <v>5913</v>
      </c>
      <c r="AR69">
        <f>VLOOKUP(B69,luminarias!A:M,4,FALSE)</f>
        <v>10.653272861743982</v>
      </c>
      <c r="AS69">
        <f>VLOOKUP(B69,luminarias!A:M,5,FALSE)</f>
        <v>0.62444859453258361</v>
      </c>
      <c r="AT69">
        <f>VLOOKUP(B69,puentes!A:M,2,FALSE)</f>
        <v>12</v>
      </c>
      <c r="AU69">
        <f>VLOOKUP(B69,puentes!A:M,4,FALSE)</f>
        <v>2.1620036249099913E-2</v>
      </c>
      <c r="AV69">
        <f t="shared" si="5"/>
        <v>0.23313026844160759</v>
      </c>
      <c r="AW69" s="54">
        <f>VLOOKUP(B69,entropia!A:CM,82,FALSE)</f>
        <v>0.30983723026073101</v>
      </c>
      <c r="AX69" s="54">
        <f>VLOOKUP(B69,'empleo 2016'!A:C,3,FALSE)</f>
        <v>12010</v>
      </c>
      <c r="AY69" s="54">
        <f>VLOOKUP(B69,'empleo 2016'!A:G,5,FALSE)</f>
        <v>21.638052738949867</v>
      </c>
      <c r="AZ69" s="54">
        <f>VLOOKUP(B69,'empleo 2016'!A:G,6,FALSE)</f>
        <v>5.4758320539426933E-2</v>
      </c>
      <c r="BA69" s="59">
        <f t="shared" si="6"/>
        <v>0.18229777540007897</v>
      </c>
      <c r="BB69" s="60">
        <f t="shared" si="7"/>
        <v>0.36168500324447395</v>
      </c>
    </row>
    <row r="70" spans="1:54" x14ac:dyDescent="0.25">
      <c r="A70">
        <v>74</v>
      </c>
      <c r="B70" t="str">
        <f t="shared" si="4"/>
        <v>UPZ74</v>
      </c>
      <c r="C70" t="str">
        <f>VLOOKUP(A70,'1. Sub Calidad Ambiental'!$1:$1048576,2,FALSE)</f>
        <v>ENGATIVA</v>
      </c>
      <c r="D70" s="32">
        <f>VLOOKUP(A70,'1. Sub Calidad Ambiental'!$1:$1048576,3,FALSE)</f>
        <v>5876344.9717030004</v>
      </c>
      <c r="E70" s="32">
        <f>VLOOKUP(A70,'1. Sub Calidad Ambiental'!$1:$1048576,4,FALSE)</f>
        <v>85.635771000000005</v>
      </c>
      <c r="F70" s="32">
        <f>VLOOKUP(A70,'1. Sub Calidad Ambiental'!$1:$1048576,5,FALSE)</f>
        <v>0.5813697206404963</v>
      </c>
      <c r="G70" s="32">
        <f>VLOOKUP(A70,'1. Sub Calidad Ambiental'!$1:$1048576,6,FALSE)</f>
        <v>6169</v>
      </c>
      <c r="H70" s="32">
        <f>VLOOKUP(A70,'1. Sub Calidad Ambiental'!$1:$1048576,7,FALSE)</f>
        <v>10.498022205480197</v>
      </c>
      <c r="I70" s="32">
        <f>VLOOKUP(A70,'1. Sub Calidad Ambiental'!$1:$1048576,8,FALSE)</f>
        <v>6.0722412009739296E-2</v>
      </c>
      <c r="J70" s="32">
        <f>VLOOKUP(A70,'1. Sub Calidad Ambiental'!$1:$1048576,9,FALSE)</f>
        <v>155320.05506399999</v>
      </c>
      <c r="K70" s="32">
        <f>VLOOKUP(A70,'1. Sub Calidad Ambiental'!$1:$1048576,10,FALSE)</f>
        <v>2.6431405203732838E-2</v>
      </c>
      <c r="L70" s="33">
        <f>VLOOKUP(A70,'1. Sub Calidad Ambiental'!$1:$1048576,11,FALSE)</f>
        <v>0.16859469885765857</v>
      </c>
      <c r="M70" s="34">
        <f>VLOOKUP(A70,'2. Sub Densidad'!$1:$1048576,3,FALSE)</f>
        <v>5876344.9717030004</v>
      </c>
      <c r="N70" s="34">
        <f>VLOOKUP(A70,'2. Sub Densidad'!$1:$1048576,4,FALSE)</f>
        <v>1452491.3306199999</v>
      </c>
      <c r="O70" s="34">
        <f>VLOOKUP(A70,'2. Sub Densidad'!$1:$1048576,5,FALSE)</f>
        <v>0.24717598058220519</v>
      </c>
      <c r="P70" s="34">
        <f>VLOOKUP(A70,'2. Sub Densidad'!$1:$1048576,6,FALSE)</f>
        <v>3906399.57274778</v>
      </c>
      <c r="Q70" s="34">
        <f>VLOOKUP(A70,'2. Sub Densidad'!$1:$1048576,7,FALSE)</f>
        <v>0.6647668902283117</v>
      </c>
      <c r="R70" s="34">
        <f>VLOOKUP(A70,'2. Sub Densidad'!$1:$1048576,8,FALSE)</f>
        <v>0.33899568503890337</v>
      </c>
      <c r="S70" s="34">
        <f>VLOOKUP(A70,'2. Sub Densidad'!$1:$1048576,9,FALSE)</f>
        <v>128706</v>
      </c>
      <c r="T70" s="46">
        <f>VLOOKUP(A70,'2. Sub Densidad'!$1:$1048576,10,FALSE)</f>
        <v>219.02390111501609</v>
      </c>
      <c r="U70" s="34">
        <f>VLOOKUP(A70,'2. Sub Densidad'!$1:$1048576,11,FALSE)</f>
        <v>0.34739447798953038</v>
      </c>
      <c r="V70" s="35">
        <f>VLOOKUP(A70,'2. Sub Densidad'!$1:$1048576,12,FALSE)</f>
        <v>0.31118871453687963</v>
      </c>
      <c r="W70" s="38">
        <f>VLOOKUP(A70,'4. Sub proximidad '!A:M,3,FALSE)</f>
        <v>7826.6852543499999</v>
      </c>
      <c r="X70" s="49">
        <f>VLOOKUP(A70,'4. Sub proximidad '!A:M,4,FALSE)</f>
        <v>0.60282643801779945</v>
      </c>
      <c r="Y70" s="37">
        <f>VLOOKUP(A70,'3. Sub Confort'!A:P,3,FALSE)</f>
        <v>5876344.9717030004</v>
      </c>
      <c r="Z70" s="37">
        <f>VLOOKUP(A70,'3. Sub Confort'!A:P,4,FALSE)</f>
        <v>303186.10840199998</v>
      </c>
      <c r="AA70" s="37">
        <f>VLOOKUP(A70,'3. Sub Confort'!A:P,5,FALSE)</f>
        <v>5.1594334550126797E-2</v>
      </c>
      <c r="AB70" s="37">
        <f>VLOOKUP(A70,'3. Sub Confort'!A:P,6,FALSE)</f>
        <v>2.0349619889432602</v>
      </c>
      <c r="AC70" s="37">
        <f>VLOOKUP(A70,'3. Sub Confort'!A:P,7,FALSE)</f>
        <v>2.7044895346459201E-2</v>
      </c>
      <c r="AD70" s="37">
        <f>VLOOKUP(A70,'3. Sub Confort'!A:P,8,FALSE)</f>
        <v>4.54569747492099E-2</v>
      </c>
      <c r="AE70" s="37">
        <f>VLOOKUP(A70,'3. Sub Confort'!A:P,9,FALSE)</f>
        <v>1067</v>
      </c>
      <c r="AF70" s="37">
        <f>VLOOKUP(A70,'3. Sub Confort'!A:P,10,FALSE)</f>
        <v>1.8157545296234998</v>
      </c>
      <c r="AG70" s="37">
        <f>VLOOKUP(A70,'3. Sub Confort'!A:P,11,FALSE)</f>
        <v>0.31289142172743911</v>
      </c>
      <c r="AH70" s="37">
        <f>VLOOKUP(A70,'3. Sub Confort'!A:P,12,FALSE)</f>
        <v>0.33270852858481698</v>
      </c>
      <c r="AI70" s="37">
        <f>VLOOKUP(A70,'3. Sub Confort'!A:P,13,FALSE)</f>
        <v>0.4412207926346155</v>
      </c>
      <c r="AJ70" s="37">
        <f>VLOOKUP(A70,'3. Sub Confort'!A:P,14,FALSE)</f>
        <v>2.0273743396263619E-2</v>
      </c>
      <c r="AK70" s="51">
        <f>VLOOKUP(A70,'3. Sub Confort'!A:P,16,FALSE)</f>
        <v>0.36501151476158877</v>
      </c>
      <c r="AL70">
        <f>VLOOKUP(B70,semaforos!A:M,2,FALSE)</f>
        <v>12</v>
      </c>
      <c r="AM70">
        <f>VLOOKUP(B70,semaforos!A:M,4,FALSE)</f>
        <v>2.0420856940480906E-2</v>
      </c>
      <c r="AN70">
        <v>0</v>
      </c>
      <c r="AO70">
        <v>0</v>
      </c>
      <c r="AP70">
        <v>0</v>
      </c>
      <c r="AQ70">
        <f>VLOOKUP(B70,luminarias!A:M,2,FALSE)</f>
        <v>3971</v>
      </c>
      <c r="AR70">
        <f>VLOOKUP(B70,luminarias!A:M,4,FALSE)</f>
        <v>6.7576019092208064</v>
      </c>
      <c r="AS70">
        <f>VLOOKUP(B70,luminarias!A:M,5,FALSE)</f>
        <v>0.39610127980265047</v>
      </c>
      <c r="AT70">
        <f>VLOOKUP(B70,puentes!A:M,2,FALSE)</f>
        <v>7</v>
      </c>
      <c r="AU70">
        <f>VLOOKUP(B70,puentes!A:M,4,FALSE)</f>
        <v>1.1912166548613861E-2</v>
      </c>
      <c r="AV70">
        <f t="shared" si="5"/>
        <v>0.10710857582293631</v>
      </c>
      <c r="AW70" s="54">
        <f>VLOOKUP(B70,entropia!A:CM,82,FALSE)</f>
        <v>0.26511780981687805</v>
      </c>
      <c r="AX70" s="54">
        <f>VLOOKUP(B70,'empleo 2016'!A:C,3,FALSE)</f>
        <v>13525</v>
      </c>
      <c r="AY70" s="54">
        <f>VLOOKUP(B70,'empleo 2016'!A:G,5,FALSE)</f>
        <v>23.016009710532007</v>
      </c>
      <c r="AZ70" s="54">
        <f>VLOOKUP(B70,'empleo 2016'!A:G,6,FALSE)</f>
        <v>5.8255668964051072E-2</v>
      </c>
      <c r="BA70" s="59">
        <f t="shared" si="6"/>
        <v>0.16168673939046457</v>
      </c>
      <c r="BB70" s="60">
        <f t="shared" si="7"/>
        <v>0.32186162111287819</v>
      </c>
    </row>
    <row r="71" spans="1:54" x14ac:dyDescent="0.25">
      <c r="A71">
        <v>75</v>
      </c>
      <c r="B71" t="str">
        <f t="shared" si="4"/>
        <v>UPZ75</v>
      </c>
      <c r="C71" t="str">
        <f>VLOOKUP(A71,'1. Sub Calidad Ambiental'!$1:$1048576,2,FALSE)</f>
        <v>FONTIBON</v>
      </c>
      <c r="D71" s="32">
        <f>VLOOKUP(A71,'1. Sub Calidad Ambiental'!$1:$1048576,3,FALSE)</f>
        <v>4964574.3742660005</v>
      </c>
      <c r="E71" s="32">
        <f>VLOOKUP(A71,'1. Sub Calidad Ambiental'!$1:$1048576,4,FALSE)</f>
        <v>91.186854928959548</v>
      </c>
      <c r="F71" s="32">
        <f>VLOOKUP(A71,'1. Sub Calidad Ambiental'!$1:$1048576,5,FALSE)</f>
        <v>0.74572446449196805</v>
      </c>
      <c r="G71" s="32">
        <f>VLOOKUP(A71,'1. Sub Calidad Ambiental'!$1:$1048576,6,FALSE)</f>
        <v>5439</v>
      </c>
      <c r="H71" s="32">
        <f>VLOOKUP(A71,'1. Sub Calidad Ambiental'!$1:$1048576,7,FALSE)</f>
        <v>10.955621952595164</v>
      </c>
      <c r="I71" s="32">
        <f>VLOOKUP(A71,'1. Sub Calidad Ambiental'!$1:$1048576,8,FALSE)</f>
        <v>6.3369249655535309E-2</v>
      </c>
      <c r="J71" s="32">
        <f>VLOOKUP(A71,'1. Sub Calidad Ambiental'!$1:$1048576,9,FALSE)</f>
        <v>248369.57165900001</v>
      </c>
      <c r="K71" s="32">
        <f>VLOOKUP(A71,'1. Sub Calidad Ambiental'!$1:$1048576,10,FALSE)</f>
        <v>5.0028371605515688E-2</v>
      </c>
      <c r="L71" s="33">
        <f>VLOOKUP(A71,'1. Sub Calidad Ambiental'!$1:$1048576,11,FALSE)</f>
        <v>0.12255771892302765</v>
      </c>
      <c r="M71" s="34">
        <f>VLOOKUP(A71,'2. Sub Densidad'!$1:$1048576,3,FALSE)</f>
        <v>4964574.3742660005</v>
      </c>
      <c r="N71" s="34">
        <f>VLOOKUP(A71,'2. Sub Densidad'!$1:$1048576,4,FALSE)</f>
        <v>2293997.55742</v>
      </c>
      <c r="O71" s="34">
        <f>VLOOKUP(A71,'2. Sub Densidad'!$1:$1048576,5,FALSE)</f>
        <v>0.4620733590599419</v>
      </c>
      <c r="P71" s="34">
        <f>VLOOKUP(A71,'2. Sub Densidad'!$1:$1048576,6,FALSE)</f>
        <v>4751562.6569423899</v>
      </c>
      <c r="Q71" s="34">
        <f>VLOOKUP(A71,'2. Sub Densidad'!$1:$1048576,7,FALSE)</f>
        <v>0.95709365974497984</v>
      </c>
      <c r="R71" s="34">
        <f>VLOOKUP(A71,'2. Sub Densidad'!$1:$1048576,8,FALSE)</f>
        <v>0.48828940410319277</v>
      </c>
      <c r="S71" s="34">
        <f>VLOOKUP(A71,'2. Sub Densidad'!$1:$1048576,9,FALSE)</f>
        <v>175291</v>
      </c>
      <c r="T71" s="46">
        <f>VLOOKUP(A71,'2. Sub Densidad'!$1:$1048576,10,FALSE)</f>
        <v>353.08364178936552</v>
      </c>
      <c r="U71" s="34">
        <f>VLOOKUP(A71,'2. Sub Densidad'!$1:$1048576,11,FALSE)</f>
        <v>0.56128471930832446</v>
      </c>
      <c r="V71" s="35">
        <f>VLOOKUP(A71,'2. Sub Densidad'!$1:$1048576,12,FALSE)</f>
        <v>0.50388249415715303</v>
      </c>
      <c r="W71" s="38">
        <f>VLOOKUP(A71,'4. Sub proximidad '!A:M,3,FALSE)</f>
        <v>8906.8433586400006</v>
      </c>
      <c r="X71" s="49">
        <f>VLOOKUP(A71,'4. Sub proximidad '!A:M,4,FALSE)</f>
        <v>0.7079273451424547</v>
      </c>
      <c r="Y71" s="37">
        <f>VLOOKUP(A71,'3. Sub Confort'!A:P,3,FALSE)</f>
        <v>4964574.3742660005</v>
      </c>
      <c r="Z71" s="37">
        <f>VLOOKUP(A71,'3. Sub Confort'!A:P,4,FALSE)</f>
        <v>507305.17565500003</v>
      </c>
      <c r="AA71" s="37">
        <f>VLOOKUP(A71,'3. Sub Confort'!A:P,5,FALSE)</f>
        <v>0.10218502884852114</v>
      </c>
      <c r="AB71" s="37">
        <f>VLOOKUP(A71,'3. Sub Confort'!A:P,6,FALSE)</f>
        <v>2.6090490249989098</v>
      </c>
      <c r="AC71" s="37">
        <f>VLOOKUP(A71,'3. Sub Confort'!A:P,7,FALSE)</f>
        <v>0.106320490228383</v>
      </c>
      <c r="AD71" s="37">
        <f>VLOOKUP(A71,'3. Sub Confort'!A:P,8,FALSE)</f>
        <v>0.10321889419348659</v>
      </c>
      <c r="AE71" s="37">
        <f>VLOOKUP(A71,'3. Sub Confort'!A:P,9,FALSE)</f>
        <v>1132</v>
      </c>
      <c r="AF71" s="37">
        <f>VLOOKUP(A71,'3. Sub Confort'!A:P,10,FALSE)</f>
        <v>2.2801551848387067</v>
      </c>
      <c r="AG71" s="37">
        <f>VLOOKUP(A71,'3. Sub Confort'!A:P,11,FALSE)</f>
        <v>0.39732126680220509</v>
      </c>
      <c r="AH71" s="37">
        <f>VLOOKUP(A71,'3. Sub Confort'!A:P,12,FALSE)</f>
        <v>0.344817432273263</v>
      </c>
      <c r="AI71" s="37">
        <f>VLOOKUP(A71,'3. Sub Confort'!A:P,13,FALSE)</f>
        <v>0.22046342904982999</v>
      </c>
      <c r="AJ71" s="37">
        <f>VLOOKUP(A71,'3. Sub Confort'!A:P,14,FALSE)</f>
        <v>1.2749659120689521E-4</v>
      </c>
      <c r="AK71" s="51">
        <f>VLOOKUP(A71,'3. Sub Confort'!A:P,16,FALSE)</f>
        <v>0.40920698466194572</v>
      </c>
      <c r="AL71">
        <f>VLOOKUP(B71,semaforos!A:M,2,FALSE)</f>
        <v>39</v>
      </c>
      <c r="AM71">
        <f>VLOOKUP(B71,semaforos!A:M,4,FALSE)</f>
        <v>7.8556583223178392E-2</v>
      </c>
      <c r="AN71">
        <f>VLOOKUP(B71,'cestos y bancos'!A:M,2,FALSE)</f>
        <v>36</v>
      </c>
      <c r="AO71">
        <f>VLOOKUP(B71,'cestos y bancos'!A:M,4,FALSE)</f>
        <v>7.2513769129087746E-2</v>
      </c>
      <c r="AP71">
        <f>VLOOKUP(B71,'cestos y bancos'!A:M,5,FALSE)</f>
        <v>3.7818849282622878E-2</v>
      </c>
      <c r="AQ71">
        <f>VLOOKUP(B71,luminarias!A:M,2,FALSE)</f>
        <v>4970</v>
      </c>
      <c r="AR71">
        <f>VLOOKUP(B71,luminarias!A:M,4,FALSE)</f>
        <v>10.010928682543502</v>
      </c>
      <c r="AS71">
        <f>VLOOKUP(B71,luminarias!A:M,5,FALSE)</f>
        <v>0.58679716805421755</v>
      </c>
      <c r="AT71">
        <v>0</v>
      </c>
      <c r="AU71">
        <v>0</v>
      </c>
      <c r="AV71">
        <f t="shared" si="5"/>
        <v>0.17579315014000471</v>
      </c>
      <c r="AW71" s="54">
        <f>VLOOKUP(B71,entropia!A:CM,82,FALSE)</f>
        <v>0.43786690028277842</v>
      </c>
      <c r="AX71" s="54">
        <f>VLOOKUP(B71,'empleo 2016'!A:C,3,FALSE)</f>
        <v>20647</v>
      </c>
      <c r="AY71" s="54">
        <f>VLOOKUP(B71,'empleo 2016'!A:G,5,FALSE)</f>
        <v>41.588661123409047</v>
      </c>
      <c r="AZ71" s="54">
        <f>VLOOKUP(B71,'empleo 2016'!A:G,6,FALSE)</f>
        <v>0.10539432024235534</v>
      </c>
      <c r="BA71" s="59">
        <f t="shared" si="6"/>
        <v>0.27163061026256685</v>
      </c>
      <c r="BB71" s="60">
        <f t="shared" si="7"/>
        <v>0.40304103062942964</v>
      </c>
    </row>
    <row r="72" spans="1:54" x14ac:dyDescent="0.25">
      <c r="A72">
        <v>76</v>
      </c>
      <c r="B72" t="str">
        <f t="shared" si="4"/>
        <v>UPZ76</v>
      </c>
      <c r="C72" t="str">
        <f>VLOOKUP(A72,'1. Sub Calidad Ambiental'!$1:$1048576,2,FALSE)</f>
        <v>FONTIBON SAN PABLO</v>
      </c>
      <c r="D72" s="32">
        <f>VLOOKUP(A72,'1. Sub Calidad Ambiental'!$1:$1048576,3,FALSE)</f>
        <v>3599678.43163</v>
      </c>
      <c r="E72" s="32">
        <f>VLOOKUP(A72,'1. Sub Calidad Ambiental'!$1:$1048576,4,FALSE)</f>
        <v>89.377883356538632</v>
      </c>
      <c r="F72" s="32">
        <f>VLOOKUP(A72,'1. Sub Calidad Ambiental'!$1:$1048576,5,FALSE)</f>
        <v>0.69216500417309657</v>
      </c>
      <c r="G72" s="32">
        <f>VLOOKUP(A72,'1. Sub Calidad Ambiental'!$1:$1048576,6,FALSE)</f>
        <v>1608</v>
      </c>
      <c r="H72" s="32">
        <f>VLOOKUP(A72,'1. Sub Calidad Ambiental'!$1:$1048576,7,FALSE)</f>
        <v>4.4670656852864168</v>
      </c>
      <c r="I72" s="32">
        <f>VLOOKUP(A72,'1. Sub Calidad Ambiental'!$1:$1048576,8,FALSE)</f>
        <v>2.5838295795843454E-2</v>
      </c>
      <c r="J72" s="32">
        <f>VLOOKUP(A72,'1. Sub Calidad Ambiental'!$1:$1048576,9,FALSE)</f>
        <v>99930.060062000004</v>
      </c>
      <c r="K72" s="32">
        <f>VLOOKUP(A72,'1. Sub Calidad Ambiental'!$1:$1048576,10,FALSE)</f>
        <v>2.7760829740769332E-2</v>
      </c>
      <c r="L72" s="33">
        <f>VLOOKUP(A72,'1. Sub Calidad Ambiental'!$1:$1048576,11,FALSE)</f>
        <v>0.12047804045450543</v>
      </c>
      <c r="M72" s="34">
        <f>VLOOKUP(A72,'2. Sub Densidad'!$1:$1048576,3,FALSE)</f>
        <v>3599678.43163</v>
      </c>
      <c r="N72" s="34">
        <f>VLOOKUP(A72,'2. Sub Densidad'!$1:$1048576,4,FALSE)</f>
        <v>867558.166387</v>
      </c>
      <c r="O72" s="34">
        <f>VLOOKUP(A72,'2. Sub Densidad'!$1:$1048576,5,FALSE)</f>
        <v>0.2410099076528216</v>
      </c>
      <c r="P72" s="34">
        <f>VLOOKUP(A72,'2. Sub Densidad'!$1:$1048576,6,FALSE)</f>
        <v>1397740.2647056701</v>
      </c>
      <c r="Q72" s="34">
        <f>VLOOKUP(A72,'2. Sub Densidad'!$1:$1048576,7,FALSE)</f>
        <v>0.38829586899315</v>
      </c>
      <c r="R72" s="34">
        <f>VLOOKUP(A72,'2. Sub Densidad'!$1:$1048576,8,FALSE)</f>
        <v>0.19779962885169902</v>
      </c>
      <c r="S72" s="34">
        <f>VLOOKUP(A72,'2. Sub Densidad'!$1:$1048576,9,FALSE)</f>
        <v>40162</v>
      </c>
      <c r="T72" s="46">
        <f>VLOOKUP(A72,'2. Sub Densidad'!$1:$1048576,10,FALSE)</f>
        <v>111.57107714706036</v>
      </c>
      <c r="U72" s="34">
        <f>VLOOKUP(A72,'2. Sub Densidad'!$1:$1048576,11,FALSE)</f>
        <v>0.175955160463762</v>
      </c>
      <c r="V72" s="35">
        <f>VLOOKUP(A72,'2. Sub Densidad'!$1:$1048576,12,FALSE)</f>
        <v>0.20492156565609421</v>
      </c>
      <c r="W72" s="38">
        <f>VLOOKUP(A72,'4. Sub proximidad '!A:M,3,FALSE)</f>
        <v>8914.7268755999994</v>
      </c>
      <c r="X72" s="49">
        <f>VLOOKUP(A72,'4. Sub proximidad '!A:M,4,FALSE)</f>
        <v>0.70869442246246717</v>
      </c>
      <c r="Y72" s="37">
        <f>VLOOKUP(A72,'3. Sub Confort'!A:P,3,FALSE)</f>
        <v>3599678.43163</v>
      </c>
      <c r="Z72" s="37">
        <f>VLOOKUP(A72,'3. Sub Confort'!A:P,4,FALSE)</f>
        <v>152288.63424499999</v>
      </c>
      <c r="AA72" s="37">
        <f>VLOOKUP(A72,'3. Sub Confort'!A:P,5,FALSE)</f>
        <v>4.2306177381528198E-2</v>
      </c>
      <c r="AB72" s="37">
        <f>VLOOKUP(A72,'3. Sub Confort'!A:P,6,FALSE)</f>
        <v>2.3934445305440799</v>
      </c>
      <c r="AC72" s="37">
        <f>VLOOKUP(A72,'3. Sub Confort'!A:P,7,FALSE)</f>
        <v>7.6547697108793902E-2</v>
      </c>
      <c r="AD72" s="37">
        <f>VLOOKUP(A72,'3. Sub Confort'!A:P,8,FALSE)</f>
        <v>5.0866557313344621E-2</v>
      </c>
      <c r="AE72" s="37">
        <f>VLOOKUP(A72,'3. Sub Confort'!A:P,9,FALSE)</f>
        <v>422</v>
      </c>
      <c r="AF72" s="37">
        <f>VLOOKUP(A72,'3. Sub Confort'!A:P,10,FALSE)</f>
        <v>1.1723269397953158</v>
      </c>
      <c r="AG72" s="37">
        <f>VLOOKUP(A72,'3. Sub Confort'!A:P,11,FALSE)</f>
        <v>0.1959137837418741</v>
      </c>
      <c r="AH72" s="37">
        <f>VLOOKUP(A72,'3. Sub Confort'!A:P,12,FALSE)</f>
        <v>0.36216429699842001</v>
      </c>
      <c r="AI72" s="37">
        <f>VLOOKUP(A72,'3. Sub Confort'!A:P,13,FALSE)</f>
        <v>0.30902823017295716</v>
      </c>
      <c r="AJ72" s="37">
        <f>VLOOKUP(A72,'3. Sub Confort'!A:P,14,FALSE)</f>
        <v>8.2098921801631603E-3</v>
      </c>
      <c r="AK72" s="51">
        <f>VLOOKUP(A72,'3. Sub Confort'!A:P,16,FALSE)</f>
        <v>0.35993682767353652</v>
      </c>
      <c r="AL72">
        <f>VLOOKUP(B72,semaforos!A:M,2,FALSE)</f>
        <v>11</v>
      </c>
      <c r="AM72">
        <f>VLOOKUP(B72,semaforos!A:M,4,FALSE)</f>
        <v>3.0558285160541408E-2</v>
      </c>
      <c r="AN72">
        <f>VLOOKUP(B72,'cestos y bancos'!A:M,2,FALSE)</f>
        <v>9</v>
      </c>
      <c r="AO72">
        <f>VLOOKUP(B72,'cestos y bancos'!A:M,4,FALSE)</f>
        <v>2.5002233313170242E-2</v>
      </c>
      <c r="AP72">
        <f>VLOOKUP(B72,'cestos y bancos'!A:M,5,FALSE)</f>
        <v>1.3039671013604278E-2</v>
      </c>
      <c r="AQ72">
        <f>VLOOKUP(B72,luminarias!A:M,2,FALSE)</f>
        <v>1560</v>
      </c>
      <c r="AR72">
        <f>VLOOKUP(B72,luminarias!A:M,4,FALSE)</f>
        <v>4.3337204409495085</v>
      </c>
      <c r="AS72">
        <f>VLOOKUP(B72,luminarias!A:M,5,FALSE)</f>
        <v>0.25402387356152217</v>
      </c>
      <c r="AT72">
        <f>VLOOKUP(B72,puentes!A:M,2,FALSE)</f>
        <v>3</v>
      </c>
      <c r="AU72">
        <f>VLOOKUP(B72,puentes!A:M,4,FALSE)</f>
        <v>8.3340777710567485E-3</v>
      </c>
      <c r="AV72">
        <f t="shared" si="5"/>
        <v>7.6488976876681158E-2</v>
      </c>
      <c r="AW72" s="54">
        <f>VLOOKUP(B72,entropia!A:CM,82,FALSE)</f>
        <v>0.45718787380842413</v>
      </c>
      <c r="AX72" s="54">
        <f>VLOOKUP(B72,'empleo 2016'!A:C,3,FALSE)</f>
        <v>14642</v>
      </c>
      <c r="AY72" s="54">
        <f>VLOOKUP(B72,'empleo 2016'!A:G,5,FALSE)</f>
        <v>40.675856731743416</v>
      </c>
      <c r="AZ72" s="54">
        <f>VLOOKUP(B72,'empleo 2016'!A:G,6,FALSE)</f>
        <v>0.10307756067219521</v>
      </c>
      <c r="BA72" s="59">
        <f t="shared" si="6"/>
        <v>0.28013271724030969</v>
      </c>
      <c r="BB72" s="60">
        <f t="shared" si="7"/>
        <v>0.33483271469738263</v>
      </c>
    </row>
    <row r="73" spans="1:54" x14ac:dyDescent="0.25">
      <c r="A73">
        <v>77</v>
      </c>
      <c r="B73" t="str">
        <f t="shared" si="4"/>
        <v>UPZ77</v>
      </c>
      <c r="C73" t="str">
        <f>VLOOKUP(A73,'1. Sub Calidad Ambiental'!$1:$1048576,2,FALSE)</f>
        <v>ZONA FRANCA</v>
      </c>
      <c r="D73" s="32">
        <f>VLOOKUP(A73,'1. Sub Calidad Ambiental'!$1:$1048576,3,FALSE)</f>
        <v>4915888.3333170004</v>
      </c>
      <c r="E73" s="32">
        <f>VLOOKUP(A73,'1. Sub Calidad Ambiental'!$1:$1048576,4,FALSE)</f>
        <v>92.525829183619095</v>
      </c>
      <c r="F73" s="32">
        <f>VLOOKUP(A73,'1. Sub Calidad Ambiental'!$1:$1048576,5,FALSE)</f>
        <v>0.78536839232022781</v>
      </c>
      <c r="G73" s="32">
        <f>VLOOKUP(A73,'1. Sub Calidad Ambiental'!$1:$1048576,6,FALSE)</f>
        <v>3037</v>
      </c>
      <c r="H73" s="32">
        <f>VLOOKUP(A73,'1. Sub Calidad Ambiental'!$1:$1048576,7,FALSE)</f>
        <v>6.1779271498439048</v>
      </c>
      <c r="I73" s="32">
        <f>VLOOKUP(A73,'1. Sub Calidad Ambiental'!$1:$1048576,8,FALSE)</f>
        <v>3.5734220257521022E-2</v>
      </c>
      <c r="J73" s="32">
        <f>VLOOKUP(A73,'1. Sub Calidad Ambiental'!$1:$1048576,9,FALSE)</f>
        <v>392322.90991799999</v>
      </c>
      <c r="K73" s="32">
        <f>VLOOKUP(A73,'1. Sub Calidad Ambiental'!$1:$1048576,10,FALSE)</f>
        <v>7.9807124026611026E-2</v>
      </c>
      <c r="L73" s="33">
        <f>VLOOKUP(A73,'1. Sub Calidad Ambiental'!$1:$1048576,11,FALSE)</f>
        <v>0.11005765065463473</v>
      </c>
      <c r="M73" s="34">
        <f>VLOOKUP(A73,'2. Sub Densidad'!$1:$1048576,3,FALSE)</f>
        <v>4915888.3333170004</v>
      </c>
      <c r="N73" s="34">
        <f>VLOOKUP(A73,'2. Sub Densidad'!$1:$1048576,4,FALSE)</f>
        <v>1034289.38888</v>
      </c>
      <c r="O73" s="34">
        <f>VLOOKUP(A73,'2. Sub Densidad'!$1:$1048576,5,FALSE)</f>
        <v>0.21039725045627963</v>
      </c>
      <c r="P73" s="34">
        <f>VLOOKUP(A73,'2. Sub Densidad'!$1:$1048576,6,FALSE)</f>
        <v>1941566.1798161</v>
      </c>
      <c r="Q73" s="34">
        <f>VLOOKUP(A73,'2. Sub Densidad'!$1:$1048576,7,FALSE)</f>
        <v>0.39495733999027322</v>
      </c>
      <c r="R73" s="34">
        <f>VLOOKUP(A73,'2. Sub Densidad'!$1:$1048576,8,FALSE)</f>
        <v>0.20120169764356421</v>
      </c>
      <c r="S73" s="34">
        <f>VLOOKUP(A73,'2. Sub Densidad'!$1:$1048576,9,FALSE)</f>
        <v>42756</v>
      </c>
      <c r="T73" s="46">
        <f>VLOOKUP(A73,'2. Sub Densidad'!$1:$1048576,10,FALSE)</f>
        <v>86.975124536952919</v>
      </c>
      <c r="U73" s="34">
        <f>VLOOKUP(A73,'2. Sub Densidad'!$1:$1048576,11,FALSE)</f>
        <v>0.13671269876140174</v>
      </c>
      <c r="V73" s="35">
        <f>VLOOKUP(A73,'2. Sub Densidad'!$1:$1048576,12,FALSE)</f>
        <v>0.18277054895374856</v>
      </c>
      <c r="W73" s="38">
        <f>VLOOKUP(A73,'4. Sub proximidad '!A:M,3,FALSE)</f>
        <v>6275.5937294300002</v>
      </c>
      <c r="X73" s="49">
        <f>VLOOKUP(A73,'4. Sub proximidad '!A:M,4,FALSE)</f>
        <v>0.45190304480805071</v>
      </c>
      <c r="Y73" s="37">
        <f>VLOOKUP(A73,'3. Sub Confort'!A:P,3,FALSE)</f>
        <v>4915888.3333170004</v>
      </c>
      <c r="Z73" s="37">
        <f>VLOOKUP(A73,'3. Sub Confort'!A:P,4,FALSE)</f>
        <v>175741.96448</v>
      </c>
      <c r="AA73" s="37">
        <f>VLOOKUP(A73,'3. Sub Confort'!A:P,5,FALSE)</f>
        <v>3.5749787742110475E-2</v>
      </c>
      <c r="AB73" s="37">
        <f>VLOOKUP(A73,'3. Sub Confort'!A:P,6,FALSE)</f>
        <v>3.9461980646721999</v>
      </c>
      <c r="AC73" s="37">
        <f>VLOOKUP(A73,'3. Sub Confort'!A:P,7,FALSE)</f>
        <v>0.29096720563621598</v>
      </c>
      <c r="AD73" s="37">
        <f>VLOOKUP(A73,'3. Sub Confort'!A:P,8,FALSE)</f>
        <v>9.9554142215636854E-2</v>
      </c>
      <c r="AE73" s="37">
        <f>VLOOKUP(A73,'3. Sub Confort'!A:P,9,FALSE)</f>
        <v>203</v>
      </c>
      <c r="AF73" s="37">
        <f>VLOOKUP(A73,'3. Sub Confort'!A:P,10,FALSE)</f>
        <v>0.41294672750026762</v>
      </c>
      <c r="AG73" s="37">
        <f>VLOOKUP(A73,'3. Sub Confort'!A:P,11,FALSE)</f>
        <v>5.785550807643014E-2</v>
      </c>
      <c r="AH73" s="37">
        <f>VLOOKUP(A73,'3. Sub Confort'!A:P,12,FALSE)</f>
        <v>0.32676518883415401</v>
      </c>
      <c r="AI73" s="37">
        <f>VLOOKUP(A73,'3. Sub Confort'!A:P,13,FALSE)</f>
        <v>0.2190663543682165</v>
      </c>
      <c r="AJ73" s="37">
        <f>VLOOKUP(A73,'3. Sub Confort'!A:P,14,FALSE)</f>
        <v>0</v>
      </c>
      <c r="AK73" s="51">
        <f>VLOOKUP(A73,'3. Sub Confort'!A:P,16,FALSE)</f>
        <v>0.34958562575975316</v>
      </c>
      <c r="AL73">
        <f>VLOOKUP(B73,semaforos!A:M,2,FALSE)</f>
        <v>3</v>
      </c>
      <c r="AM73">
        <f>VLOOKUP(B73,semaforos!A:M,4,FALSE)</f>
        <v>6.1026609975371763E-3</v>
      </c>
      <c r="AN73">
        <v>0</v>
      </c>
      <c r="AO73">
        <v>0</v>
      </c>
      <c r="AP73">
        <v>0</v>
      </c>
      <c r="AQ73">
        <f>VLOOKUP(B73,luminarias!A:M,2,FALSE)</f>
        <v>1112</v>
      </c>
      <c r="AR73">
        <f>VLOOKUP(B73,luminarias!A:M,4,FALSE)</f>
        <v>2.2620530097537799</v>
      </c>
      <c r="AS73">
        <f>VLOOKUP(B73,luminarias!A:M,5,FALSE)</f>
        <v>0.13259172472446282</v>
      </c>
      <c r="AT73">
        <f>VLOOKUP(B73,puentes!A:M,2,FALSE)</f>
        <v>9</v>
      </c>
      <c r="AU73">
        <f>VLOOKUP(B73,puentes!A:M,4,FALSE)</f>
        <v>1.8307982992611528E-2</v>
      </c>
      <c r="AV73">
        <f t="shared" si="5"/>
        <v>3.9250592178652878E-2</v>
      </c>
      <c r="AW73" s="54">
        <f>VLOOKUP(B73,entropia!A:CM,82,FALSE)</f>
        <v>0.54552163066485382</v>
      </c>
      <c r="AX73" s="54">
        <f>VLOOKUP(B73,'empleo 2016'!A:C,3,FALSE)</f>
        <v>20051</v>
      </c>
      <c r="AY73" s="54">
        <f>VLOOKUP(B73,'empleo 2016'!A:G,5,FALSE)</f>
        <v>40.788153424376375</v>
      </c>
      <c r="AZ73" s="54">
        <f>VLOOKUP(B73,'empleo 2016'!A:G,6,FALSE)</f>
        <v>0.10336257730854159</v>
      </c>
      <c r="BA73" s="59">
        <f t="shared" si="6"/>
        <v>0.32444210398669771</v>
      </c>
      <c r="BB73" s="60">
        <f t="shared" si="7"/>
        <v>0.28375179483257695</v>
      </c>
    </row>
    <row r="74" spans="1:54" x14ac:dyDescent="0.25">
      <c r="A74">
        <v>78</v>
      </c>
      <c r="B74" t="str">
        <f t="shared" si="4"/>
        <v>UPZ78</v>
      </c>
      <c r="C74" t="str">
        <f>VLOOKUP(A74,'1. Sub Calidad Ambiental'!$1:$1048576,2,FALSE)</f>
        <v>TINTAL NORTE</v>
      </c>
      <c r="D74" s="32">
        <f>VLOOKUP(A74,'1. Sub Calidad Ambiental'!$1:$1048576,3,FALSE)</f>
        <v>3433737.9763810001</v>
      </c>
      <c r="E74" s="32">
        <f>VLOOKUP(A74,'1. Sub Calidad Ambiental'!$1:$1048576,4,FALSE)</f>
        <v>95.032348669901097</v>
      </c>
      <c r="F74" s="32">
        <f>VLOOKUP(A74,'1. Sub Calidad Ambiental'!$1:$1048576,5,FALSE)</f>
        <v>0.85958063147904307</v>
      </c>
      <c r="G74" s="32">
        <f>VLOOKUP(A74,'1. Sub Calidad Ambiental'!$1:$1048576,6,FALSE)</f>
        <v>2802</v>
      </c>
      <c r="H74" s="32">
        <f>VLOOKUP(A74,'1. Sub Calidad Ambiental'!$1:$1048576,7,FALSE)</f>
        <v>8.1602033098436273</v>
      </c>
      <c r="I74" s="32">
        <f>VLOOKUP(A74,'1. Sub Calidad Ambiental'!$1:$1048576,8,FALSE)</f>
        <v>4.7200055188004596E-2</v>
      </c>
      <c r="J74" s="32">
        <f>VLOOKUP(A74,'1. Sub Calidad Ambiental'!$1:$1048576,9,FALSE)</f>
        <v>74603.568761999995</v>
      </c>
      <c r="K74" s="32">
        <f>VLOOKUP(A74,'1. Sub Calidad Ambiental'!$1:$1048576,10,FALSE)</f>
        <v>2.1726634144818669E-2</v>
      </c>
      <c r="L74" s="33">
        <f>VLOOKUP(A74,'1. Sub Calidad Ambiental'!$1:$1048576,11,FALSE)</f>
        <v>6.9782019284593419E-2</v>
      </c>
      <c r="M74" s="34">
        <f>VLOOKUP(A74,'2. Sub Densidad'!$1:$1048576,3,FALSE)</f>
        <v>3433737.9763810001</v>
      </c>
      <c r="N74" s="34">
        <f>VLOOKUP(A74,'2. Sub Densidad'!$1:$1048576,4,FALSE)</f>
        <v>264011.94646200002</v>
      </c>
      <c r="O74" s="34">
        <f>VLOOKUP(A74,'2. Sub Densidad'!$1:$1048576,5,FALSE)</f>
        <v>7.6887621675855514E-2</v>
      </c>
      <c r="P74" s="34">
        <f>VLOOKUP(A74,'2. Sub Densidad'!$1:$1048576,6,FALSE)</f>
        <v>676249.74905741995</v>
      </c>
      <c r="Q74" s="34">
        <f>VLOOKUP(A74,'2. Sub Densidad'!$1:$1048576,7,FALSE)</f>
        <v>0.19694273520839692</v>
      </c>
      <c r="R74" s="34">
        <f>VLOOKUP(A74,'2. Sub Densidad'!$1:$1048576,8,FALSE)</f>
        <v>0.10007398762983551</v>
      </c>
      <c r="S74" s="34">
        <f>VLOOKUP(A74,'2. Sub Densidad'!$1:$1048576,9,FALSE)</f>
        <v>19795</v>
      </c>
      <c r="T74" s="46">
        <f>VLOOKUP(A74,'2. Sub Densidad'!$1:$1048576,10,FALSE)</f>
        <v>57.648545509762535</v>
      </c>
      <c r="U74" s="34">
        <f>VLOOKUP(A74,'2. Sub Densidad'!$1:$1048576,11,FALSE)</f>
        <v>8.9922595829473331E-2</v>
      </c>
      <c r="V74" s="35">
        <f>VLOOKUP(A74,'2. Sub Densidad'!$1:$1048576,12,FALSE)</f>
        <v>8.8961401711721455E-2</v>
      </c>
      <c r="W74" s="38">
        <f>VLOOKUP(A74,'4. Sub proximidad '!A:M,3,FALSE)</f>
        <v>5650.4090857700003</v>
      </c>
      <c r="X74" s="49">
        <f>VLOOKUP(A74,'4. Sub proximidad '!A:M,4,FALSE)</f>
        <v>0.39107169714875545</v>
      </c>
      <c r="Y74" s="37">
        <f>VLOOKUP(A74,'3. Sub Confort'!A:P,3,FALSE)</f>
        <v>3433737.9763810001</v>
      </c>
      <c r="Z74" s="37">
        <f>VLOOKUP(A74,'3. Sub Confort'!A:P,4,FALSE)</f>
        <v>52738.581714</v>
      </c>
      <c r="AA74" s="37">
        <f>VLOOKUP(A74,'3. Sub Confort'!A:P,5,FALSE)</f>
        <v>1.5358941793684563E-2</v>
      </c>
      <c r="AB74" s="37">
        <f>VLOOKUP(A74,'3. Sub Confort'!A:P,6,FALSE)</f>
        <v>3.7892982826157602</v>
      </c>
      <c r="AC74" s="37">
        <f>VLOOKUP(A74,'3. Sub Confort'!A:P,7,FALSE)</f>
        <v>0.26930093766955399</v>
      </c>
      <c r="AD74" s="37">
        <f>VLOOKUP(A74,'3. Sub Confort'!A:P,8,FALSE)</f>
        <v>7.8844440762651916E-2</v>
      </c>
      <c r="AE74" s="37">
        <f>VLOOKUP(A74,'3. Sub Confort'!A:P,9,FALSE)</f>
        <v>92</v>
      </c>
      <c r="AF74" s="37">
        <f>VLOOKUP(A74,'3. Sub Confort'!A:P,10,FALSE)</f>
        <v>0.26792958761799207</v>
      </c>
      <c r="AG74" s="37">
        <f>VLOOKUP(A74,'3. Sub Confort'!A:P,11,FALSE)</f>
        <v>3.1490828104623621E-2</v>
      </c>
      <c r="AH74" s="37">
        <f>VLOOKUP(A74,'3. Sub Confort'!A:P,12,FALSE)</f>
        <v>0.33333333333333298</v>
      </c>
      <c r="AI74" s="37">
        <f>VLOOKUP(A74,'3. Sub Confort'!A:P,13,FALSE)</f>
        <v>0.5353153181491892</v>
      </c>
      <c r="AJ74" s="37">
        <f>VLOOKUP(A74,'3. Sub Confort'!A:P,14,FALSE)</f>
        <v>2.8860779874859958E-2</v>
      </c>
      <c r="AK74" s="51">
        <f>VLOOKUP(A74,'3. Sub Confort'!A:P,16,FALSE)</f>
        <v>0.3341100606868479</v>
      </c>
      <c r="AL74">
        <f>VLOOKUP(B74,semaforos!A:M,2,FALSE)</f>
        <v>5</v>
      </c>
      <c r="AM74">
        <f>VLOOKUP(B74,semaforos!A:M,4,FALSE)</f>
        <v>1.4561390631416855E-2</v>
      </c>
      <c r="AN74">
        <v>0</v>
      </c>
      <c r="AO74">
        <v>0</v>
      </c>
      <c r="AP74">
        <v>0</v>
      </c>
      <c r="AQ74">
        <f>VLOOKUP(B74,luminarias!A:M,2,FALSE)</f>
        <v>448</v>
      </c>
      <c r="AR74">
        <f>VLOOKUP(B74,luminarias!A:M,4,FALSE)</f>
        <v>1.3047006005749502</v>
      </c>
      <c r="AS74">
        <f>VLOOKUP(B74,luminarias!A:M,5,FALSE)</f>
        <v>7.6475883692091295E-2</v>
      </c>
      <c r="AT74">
        <f>VLOOKUP(B74,puentes!A:M,2,FALSE)</f>
        <v>8</v>
      </c>
      <c r="AU74">
        <f>VLOOKUP(B74,puentes!A:M,4,FALSE)</f>
        <v>2.3298225010266967E-2</v>
      </c>
      <c r="AV74">
        <f t="shared" si="5"/>
        <v>2.8583874833443781E-2</v>
      </c>
      <c r="AW74" s="54">
        <f>VLOOKUP(B74,entropia!A:CM,82,FALSE)</f>
        <v>0.36264367141029913</v>
      </c>
      <c r="AX74" s="54">
        <f>VLOOKUP(B74,'empleo 2016'!A:C,3,FALSE)</f>
        <v>1577</v>
      </c>
      <c r="AY74" s="54">
        <f>VLOOKUP(B74,'empleo 2016'!A:G,5,FALSE)</f>
        <v>4.5926625563457426</v>
      </c>
      <c r="AZ74" s="54">
        <f>VLOOKUP(B74,'empleo 2016'!A:G,6,FALSE)</f>
        <v>1.1495962039373685E-2</v>
      </c>
      <c r="BA74" s="59">
        <f t="shared" si="6"/>
        <v>0.18706981672483641</v>
      </c>
      <c r="BB74" s="60">
        <f t="shared" si="7"/>
        <v>0.21419899911135093</v>
      </c>
    </row>
    <row r="75" spans="1:54" x14ac:dyDescent="0.25">
      <c r="A75">
        <v>79</v>
      </c>
      <c r="B75" t="str">
        <f t="shared" si="4"/>
        <v>UPZ79</v>
      </c>
      <c r="C75" t="str">
        <f>VLOOKUP(A75,'1. Sub Calidad Ambiental'!$1:$1048576,2,FALSE)</f>
        <v>CALANDAIMA</v>
      </c>
      <c r="D75" s="32">
        <f>VLOOKUP(A75,'1. Sub Calidad Ambiental'!$1:$1048576,3,FALSE)</f>
        <v>3189343.870722</v>
      </c>
      <c r="E75" s="32">
        <f>VLOOKUP(A75,'1. Sub Calidad Ambiental'!$1:$1048576,4,FALSE)</f>
        <v>96.898212099537844</v>
      </c>
      <c r="F75" s="32">
        <f>VLOOKUP(A75,'1. Sub Calidad Ambiental'!$1:$1048576,5,FALSE)</f>
        <v>0.91482452798003777</v>
      </c>
      <c r="G75" s="32">
        <f>VLOOKUP(A75,'1. Sub Calidad Ambiental'!$1:$1048576,6,FALSE)</f>
        <v>10105</v>
      </c>
      <c r="H75" s="32">
        <f>VLOOKUP(A75,'1. Sub Calidad Ambiental'!$1:$1048576,7,FALSE)</f>
        <v>31.683632777146858</v>
      </c>
      <c r="I75" s="32">
        <f>VLOOKUP(A75,'1. Sub Calidad Ambiental'!$1:$1048576,8,FALSE)</f>
        <v>0.183263720137196</v>
      </c>
      <c r="J75" s="32">
        <f>VLOOKUP(A75,'1. Sub Calidad Ambiental'!$1:$1048576,9,FALSE)</f>
        <v>303835.88053299999</v>
      </c>
      <c r="K75" s="32">
        <f>VLOOKUP(A75,'1. Sub Calidad Ambiental'!$1:$1048576,10,FALSE)</f>
        <v>9.5265952135859838E-2</v>
      </c>
      <c r="L75" s="33">
        <f>VLOOKUP(A75,'1. Sub Calidad Ambiental'!$1:$1048576,11,FALSE)</f>
        <v>0.12123504809767265</v>
      </c>
      <c r="M75" s="34">
        <f>VLOOKUP(A75,'2. Sub Densidad'!$1:$1048576,3,FALSE)</f>
        <v>3189343.870722</v>
      </c>
      <c r="N75" s="34">
        <f>VLOOKUP(A75,'2. Sub Densidad'!$1:$1048576,4,FALSE)</f>
        <v>652145.90181399998</v>
      </c>
      <c r="O75" s="34">
        <f>VLOOKUP(A75,'2. Sub Densidad'!$1:$1048576,5,FALSE)</f>
        <v>0.20447650935374614</v>
      </c>
      <c r="P75" s="34">
        <f>VLOOKUP(A75,'2. Sub Densidad'!$1:$1048576,6,FALSE)</f>
        <v>2424892.1870169798</v>
      </c>
      <c r="Q75" s="34">
        <f>VLOOKUP(A75,'2. Sub Densidad'!$1:$1048576,7,FALSE)</f>
        <v>0.76031067370231087</v>
      </c>
      <c r="R75" s="34">
        <f>VLOOKUP(A75,'2. Sub Densidad'!$1:$1048576,8,FALSE)</f>
        <v>0.38779069205071659</v>
      </c>
      <c r="S75" s="34">
        <f>VLOOKUP(A75,'2. Sub Densidad'!$1:$1048576,9,FALSE)</f>
        <v>69787</v>
      </c>
      <c r="T75" s="46">
        <f>VLOOKUP(A75,'2. Sub Densidad'!$1:$1048576,10,FALSE)</f>
        <v>218.81303123391862</v>
      </c>
      <c r="U75" s="34">
        <f>VLOOKUP(A75,'2. Sub Densidad'!$1:$1048576,11,FALSE)</f>
        <v>0.34705803835800547</v>
      </c>
      <c r="V75" s="35">
        <f>VLOOKUP(A75,'2. Sub Densidad'!$1:$1048576,12,FALSE)</f>
        <v>0.31310841325415611</v>
      </c>
      <c r="W75" s="38">
        <f>VLOOKUP(A75,'4. Sub proximidad '!A:M,3,FALSE)</f>
        <v>7393.0927232499998</v>
      </c>
      <c r="X75" s="49">
        <f>VLOOKUP(A75,'4. Sub proximidad '!A:M,4,FALSE)</f>
        <v>0.56063727315379153</v>
      </c>
      <c r="Y75" s="37">
        <f>VLOOKUP(A75,'3. Sub Confort'!A:P,3,FALSE)</f>
        <v>3189343.870722</v>
      </c>
      <c r="Z75" s="37">
        <f>VLOOKUP(A75,'3. Sub Confort'!A:P,4,FALSE)</f>
        <v>192556.327709</v>
      </c>
      <c r="AA75" s="37">
        <f>VLOOKUP(A75,'3. Sub Confort'!A:P,5,FALSE)</f>
        <v>6.0374903276080208E-2</v>
      </c>
      <c r="AB75" s="37">
        <f>VLOOKUP(A75,'3. Sub Confort'!A:P,6,FALSE)</f>
        <v>3.8753678388970298</v>
      </c>
      <c r="AC75" s="37">
        <f>VLOOKUP(A75,'3. Sub Confort'!A:P,7,FALSE)</f>
        <v>0.28118627011374298</v>
      </c>
      <c r="AD75" s="37">
        <f>VLOOKUP(A75,'3. Sub Confort'!A:P,8,FALSE)</f>
        <v>0.1155777449854959</v>
      </c>
      <c r="AE75" s="37">
        <f>VLOOKUP(A75,'3. Sub Confort'!A:P,9,FALSE)</f>
        <v>267</v>
      </c>
      <c r="AF75" s="37">
        <f>VLOOKUP(A75,'3. Sub Confort'!A:P,10,FALSE)</f>
        <v>0.83716278589789328</v>
      </c>
      <c r="AG75" s="37">
        <f>VLOOKUP(A75,'3. Sub Confort'!A:P,11,FALSE)</f>
        <v>0.13497963718030009</v>
      </c>
      <c r="AH75" s="37">
        <f>VLOOKUP(A75,'3. Sub Confort'!A:P,12,FALSE)</f>
        <v>0.36516853932584298</v>
      </c>
      <c r="AI75" s="37">
        <f>VLOOKUP(A75,'3. Sub Confort'!A:P,13,FALSE)</f>
        <v>0.25652333557156148</v>
      </c>
      <c r="AJ75" s="37">
        <f>VLOOKUP(A75,'3. Sub Confort'!A:P,14,FALSE)</f>
        <v>3.4183121941712049E-3</v>
      </c>
      <c r="AK75" s="51">
        <f>VLOOKUP(A75,'3. Sub Confort'!A:P,16,FALSE)</f>
        <v>0.39418797612937923</v>
      </c>
      <c r="AL75">
        <f>VLOOKUP(B75,semaforos!A:M,2,FALSE)</f>
        <v>10</v>
      </c>
      <c r="AM75">
        <f>VLOOKUP(B75,semaforos!A:M,4,FALSE)</f>
        <v>3.1354411456869596E-2</v>
      </c>
      <c r="AN75">
        <f>VLOOKUP(B75,'cestos y bancos'!A:M,2,FALSE)</f>
        <v>124</v>
      </c>
      <c r="AO75">
        <f>VLOOKUP(B75,'cestos y bancos'!A:M,4,FALSE)</f>
        <v>0.38879470206518302</v>
      </c>
      <c r="AP75">
        <f>VLOOKUP(B75,'cestos y bancos'!A:M,5,FALSE)</f>
        <v>0.20277208612767089</v>
      </c>
      <c r="AQ75">
        <f>VLOOKUP(B75,luminarias!A:M,2,FALSE)</f>
        <v>2006</v>
      </c>
      <c r="AR75">
        <f>VLOOKUP(B75,luminarias!A:M,4,FALSE)</f>
        <v>6.2896949382480418</v>
      </c>
      <c r="AS75">
        <f>VLOOKUP(B75,luminarias!A:M,5,FALSE)</f>
        <v>0.36867460499690352</v>
      </c>
      <c r="AT75">
        <f>VLOOKUP(B75,puentes!A:M,2,FALSE)</f>
        <v>8</v>
      </c>
      <c r="AU75">
        <f>VLOOKUP(B75,puentes!A:M,4,FALSE)</f>
        <v>2.508352916549568E-2</v>
      </c>
      <c r="AV75">
        <f t="shared" si="5"/>
        <v>0.15697115793673494</v>
      </c>
      <c r="AW75" s="54">
        <f>VLOOKUP(B75,entropia!A:CM,82,FALSE)</f>
        <v>0.27116514771747208</v>
      </c>
      <c r="AX75" s="54">
        <f>VLOOKUP(B75,'empleo 2016'!A:C,3,FALSE)</f>
        <v>4573</v>
      </c>
      <c r="AY75" s="54">
        <f>VLOOKUP(B75,'empleo 2016'!A:G,5,FALSE)</f>
        <v>14.338372525922495</v>
      </c>
      <c r="AZ75" s="54">
        <f>VLOOKUP(B75,'empleo 2016'!A:G,6,FALSE)</f>
        <v>3.6231236153055416E-2</v>
      </c>
      <c r="BA75" s="59">
        <f t="shared" si="6"/>
        <v>0.15369819193526374</v>
      </c>
      <c r="BB75" s="60">
        <f t="shared" si="7"/>
        <v>0.3085733805140527</v>
      </c>
    </row>
    <row r="76" spans="1:54" x14ac:dyDescent="0.25">
      <c r="A76">
        <v>80</v>
      </c>
      <c r="B76" t="str">
        <f t="shared" si="4"/>
        <v>UPZ80</v>
      </c>
      <c r="C76" t="str">
        <f>VLOOKUP(A76,'1. Sub Calidad Ambiental'!$1:$1048576,2,FALSE)</f>
        <v>CORABASTOS</v>
      </c>
      <c r="D76" s="32">
        <f>VLOOKUP(A76,'1. Sub Calidad Ambiental'!$1:$1048576,3,FALSE)</f>
        <v>1845254.789908</v>
      </c>
      <c r="E76" s="32">
        <f>VLOOKUP(A76,'1. Sub Calidad Ambiental'!$1:$1048576,4,FALSE)</f>
        <v>99.775014939490248</v>
      </c>
      <c r="F76" s="32">
        <f>VLOOKUP(A76,'1. Sub Calidad Ambiental'!$1:$1048576,5,FALSE)</f>
        <v>1.0000000000000016</v>
      </c>
      <c r="G76" s="32">
        <f>VLOOKUP(A76,'1. Sub Calidad Ambiental'!$1:$1048576,6,FALSE)</f>
        <v>1629</v>
      </c>
      <c r="H76" s="32">
        <f>VLOOKUP(A76,'1. Sub Calidad Ambiental'!$1:$1048576,7,FALSE)</f>
        <v>8.8280491610658167</v>
      </c>
      <c r="I76" s="32">
        <f>VLOOKUP(A76,'1. Sub Calidad Ambiental'!$1:$1048576,8,FALSE)</f>
        <v>5.1062993381804485E-2</v>
      </c>
      <c r="J76" s="32">
        <f>VLOOKUP(A76,'1. Sub Calidad Ambiental'!$1:$1048576,9,FALSE)</f>
        <v>95302.983632999996</v>
      </c>
      <c r="K76" s="32">
        <f>VLOOKUP(A76,'1. Sub Calidad Ambiental'!$1:$1048576,10,FALSE)</f>
        <v>5.1647601271232343E-2</v>
      </c>
      <c r="L76" s="33">
        <f>VLOOKUP(A76,'1. Sub Calidad Ambiental'!$1:$1048576,11,FALSE)</f>
        <v>3.423686488434511E-2</v>
      </c>
      <c r="M76" s="34">
        <f>VLOOKUP(A76,'2. Sub Densidad'!$1:$1048576,3,FALSE)</f>
        <v>1845254.789908</v>
      </c>
      <c r="N76" s="34">
        <f>VLOOKUP(A76,'2. Sub Densidad'!$1:$1048576,4,FALSE)</f>
        <v>824072.59708700003</v>
      </c>
      <c r="O76" s="34">
        <f>VLOOKUP(A76,'2. Sub Densidad'!$1:$1048576,5,FALSE)</f>
        <v>0.44659014115231549</v>
      </c>
      <c r="P76" s="34">
        <f>VLOOKUP(A76,'2. Sub Densidad'!$1:$1048576,6,FALSE)</f>
        <v>1774671.57637185</v>
      </c>
      <c r="Q76" s="34">
        <f>VLOOKUP(A76,'2. Sub Densidad'!$1:$1048576,7,FALSE)</f>
        <v>0.96174879809434388</v>
      </c>
      <c r="R76" s="34">
        <f>VLOOKUP(A76,'2. Sub Densidad'!$1:$1048576,8,FALSE)</f>
        <v>0.49066682207994677</v>
      </c>
      <c r="S76" s="34">
        <f>VLOOKUP(A76,'2. Sub Densidad'!$1:$1048576,9,FALSE)</f>
        <v>77028</v>
      </c>
      <c r="T76" s="46">
        <f>VLOOKUP(A76,'2. Sub Densidad'!$1:$1048576,10,FALSE)</f>
        <v>417.43828777076595</v>
      </c>
      <c r="U76" s="34">
        <f>VLOOKUP(A76,'2. Sub Densidad'!$1:$1048576,11,FALSE)</f>
        <v>0.66396156091421776</v>
      </c>
      <c r="V76" s="35">
        <f>VLOOKUP(A76,'2. Sub Densidad'!$1:$1048576,12,FALSE)</f>
        <v>0.53373950804882664</v>
      </c>
      <c r="W76" s="38">
        <f>VLOOKUP(A76,'4. Sub proximidad '!A:M,3,FALSE)</f>
        <v>8847.0229901999992</v>
      </c>
      <c r="X76" s="49">
        <f>VLOOKUP(A76,'4. Sub proximidad '!A:M,4,FALSE)</f>
        <v>0.70210673891582476</v>
      </c>
      <c r="Y76" s="37">
        <f>VLOOKUP(A76,'3. Sub Confort'!A:P,3,FALSE)</f>
        <v>1845254.789908</v>
      </c>
      <c r="Z76" s="37">
        <f>VLOOKUP(A76,'3. Sub Confort'!A:P,4,FALSE)</f>
        <v>183712.105381</v>
      </c>
      <c r="AA76" s="37">
        <f>VLOOKUP(A76,'3. Sub Confort'!A:P,5,FALSE)</f>
        <v>9.9559207967241992E-2</v>
      </c>
      <c r="AB76" s="37">
        <f>VLOOKUP(A76,'3. Sub Confort'!A:P,6,FALSE)</f>
        <v>2.2586898034459599</v>
      </c>
      <c r="AC76" s="37">
        <f>VLOOKUP(A76,'3. Sub Confort'!A:P,7,FALSE)</f>
        <v>5.7939436543894503E-2</v>
      </c>
      <c r="AD76" s="37">
        <f>VLOOKUP(A76,'3. Sub Confort'!A:P,8,FALSE)</f>
        <v>8.9154265111405118E-2</v>
      </c>
      <c r="AE76" s="37">
        <f>VLOOKUP(A76,'3. Sub Confort'!A:P,9,FALSE)</f>
        <v>609</v>
      </c>
      <c r="AF76" s="37">
        <f>VLOOKUP(A76,'3. Sub Confort'!A:P,10,FALSE)</f>
        <v>3.3003572370098726</v>
      </c>
      <c r="AG76" s="37">
        <f>VLOOKUP(A76,'3. Sub Confort'!A:P,11,FALSE)</f>
        <v>0.58279796723849975</v>
      </c>
      <c r="AH76" s="37">
        <f>VLOOKUP(A76,'3. Sub Confort'!A:P,12,FALSE)</f>
        <v>0.37821565407772301</v>
      </c>
      <c r="AI76" s="37">
        <f>VLOOKUP(A76,'3. Sub Confort'!A:P,13,FALSE)</f>
        <v>0.74570843071022674</v>
      </c>
      <c r="AJ76" s="37">
        <f>VLOOKUP(A76,'3. Sub Confort'!A:P,14,FALSE)</f>
        <v>4.8061188427079446E-2</v>
      </c>
      <c r="AK76" s="51">
        <f>VLOOKUP(A76,'3. Sub Confort'!A:P,16,FALSE)</f>
        <v>0.41058255940349903</v>
      </c>
      <c r="AL76">
        <f>VLOOKUP(B76,semaforos!A:M,2,FALSE)</f>
        <v>5</v>
      </c>
      <c r="AM76">
        <f>VLOOKUP(B76,semaforos!A:M,4,FALSE)</f>
        <v>2.7096529039460554E-2</v>
      </c>
      <c r="AN76">
        <v>0</v>
      </c>
      <c r="AO76">
        <v>0</v>
      </c>
      <c r="AP76">
        <v>0</v>
      </c>
      <c r="AQ76">
        <f>VLOOKUP(B76,luminarias!A:M,2,FALSE)</f>
        <v>2079</v>
      </c>
      <c r="AR76">
        <f>VLOOKUP(B76,luminarias!A:M,4,FALSE)</f>
        <v>11.266736774607699</v>
      </c>
      <c r="AS76">
        <f>VLOOKUP(B76,luminarias!A:M,5,FALSE)</f>
        <v>0.66040718520755259</v>
      </c>
      <c r="AT76">
        <v>0</v>
      </c>
      <c r="AU76">
        <v>0</v>
      </c>
      <c r="AV76">
        <f t="shared" si="5"/>
        <v>0.17187592856175329</v>
      </c>
      <c r="AW76" s="54">
        <f>VLOOKUP(B76,entropia!A:CM,82,FALSE)</f>
        <v>0.29044564975465748</v>
      </c>
      <c r="AX76" s="54">
        <f>VLOOKUP(B76,'empleo 2016'!A:C,3,FALSE)</f>
        <v>6650</v>
      </c>
      <c r="AY76" s="54">
        <f>VLOOKUP(B76,'empleo 2016'!A:G,5,FALSE)</f>
        <v>36.03838254971155</v>
      </c>
      <c r="AZ76" s="54">
        <f>VLOOKUP(B76,'empleo 2016'!A:G,6,FALSE)</f>
        <v>9.1307336086632065E-2</v>
      </c>
      <c r="BA76" s="59">
        <f t="shared" si="6"/>
        <v>0.19087649292064476</v>
      </c>
      <c r="BB76" s="60">
        <f t="shared" si="7"/>
        <v>0.37430843283462811</v>
      </c>
    </row>
    <row r="77" spans="1:54" x14ac:dyDescent="0.25">
      <c r="A77">
        <v>81</v>
      </c>
      <c r="B77" t="str">
        <f t="shared" si="4"/>
        <v>UPZ81</v>
      </c>
      <c r="C77" t="str">
        <f>VLOOKUP(A77,'1. Sub Calidad Ambiental'!$1:$1048576,2,FALSE)</f>
        <v>GRAN BRITALIA</v>
      </c>
      <c r="D77" s="32">
        <f>VLOOKUP(A77,'1. Sub Calidad Ambiental'!$1:$1048576,3,FALSE)</f>
        <v>1799021.038531</v>
      </c>
      <c r="E77" s="32">
        <f>VLOOKUP(A77,'1. Sub Calidad Ambiental'!$1:$1048576,4,FALSE)</f>
        <v>97.019130242464826</v>
      </c>
      <c r="F77" s="32">
        <f>VLOOKUP(A77,'1. Sub Calidad Ambiental'!$1:$1048576,5,FALSE)</f>
        <v>0.91840463425515306</v>
      </c>
      <c r="G77" s="32">
        <f>VLOOKUP(A77,'1. Sub Calidad Ambiental'!$1:$1048576,6,FALSE)</f>
        <v>3196</v>
      </c>
      <c r="H77" s="32">
        <f>VLOOKUP(A77,'1. Sub Calidad Ambiental'!$1:$1048576,7,FALSE)</f>
        <v>17.765217479667221</v>
      </c>
      <c r="I77" s="32">
        <f>VLOOKUP(A77,'1. Sub Calidad Ambiental'!$1:$1048576,8,FALSE)</f>
        <v>0.1027571512165259</v>
      </c>
      <c r="J77" s="32">
        <f>VLOOKUP(A77,'1. Sub Calidad Ambiental'!$1:$1048576,9,FALSE)</f>
        <v>174824.77061400001</v>
      </c>
      <c r="K77" s="32">
        <f>VLOOKUP(A77,'1. Sub Calidad Ambiental'!$1:$1048576,10,FALSE)</f>
        <v>9.7177724367667251E-2</v>
      </c>
      <c r="L77" s="33">
        <f>VLOOKUP(A77,'1. Sub Calidad Ambiental'!$1:$1048576,11,FALSE)</f>
        <v>9.384341377634671E-2</v>
      </c>
      <c r="M77" s="34">
        <f>VLOOKUP(A77,'2. Sub Densidad'!$1:$1048576,3,FALSE)</f>
        <v>1799021.038531</v>
      </c>
      <c r="N77" s="34">
        <f>VLOOKUP(A77,'2. Sub Densidad'!$1:$1048576,4,FALSE)</f>
        <v>858807.71906799998</v>
      </c>
      <c r="O77" s="34">
        <f>VLOOKUP(A77,'2. Sub Densidad'!$1:$1048576,5,FALSE)</f>
        <v>0.47737502823717054</v>
      </c>
      <c r="P77" s="34">
        <f>VLOOKUP(A77,'2. Sub Densidad'!$1:$1048576,6,FALSE)</f>
        <v>1893914.01209748</v>
      </c>
      <c r="Q77" s="34">
        <f>VLOOKUP(A77,'2. Sub Densidad'!$1:$1048576,7,FALSE)</f>
        <v>1.0527470060294377</v>
      </c>
      <c r="R77" s="34">
        <f>VLOOKUP(A77,'2. Sub Densidad'!$1:$1048576,8,FALSE)</f>
        <v>0.53714036575601121</v>
      </c>
      <c r="S77" s="34">
        <f>VLOOKUP(A77,'2. Sub Densidad'!$1:$1048576,9,FALSE)</f>
        <v>90549</v>
      </c>
      <c r="T77" s="46">
        <f>VLOOKUP(A77,'2. Sub Densidad'!$1:$1048576,10,FALSE)</f>
        <v>503.32374141626633</v>
      </c>
      <c r="U77" s="34">
        <f>VLOOKUP(A77,'2. Sub Densidad'!$1:$1048576,11,FALSE)</f>
        <v>0.80099047290229719</v>
      </c>
      <c r="V77" s="35">
        <f>VLOOKUP(A77,'2. Sub Densidad'!$1:$1048576,12,FALSE)</f>
        <v>0.605168622298493</v>
      </c>
      <c r="W77" s="38">
        <f>VLOOKUP(A77,'4. Sub proximidad '!A:M,3,FALSE)</f>
        <v>7959.2847246199999</v>
      </c>
      <c r="X77" s="49">
        <f>VLOOKUP(A77,'4. Sub proximidad '!A:M,4,FALSE)</f>
        <v>0.61572855350837052</v>
      </c>
      <c r="Y77" s="37">
        <f>VLOOKUP(A77,'3. Sub Confort'!A:P,3,FALSE)</f>
        <v>1799021.038531</v>
      </c>
      <c r="Z77" s="37">
        <f>VLOOKUP(A77,'3. Sub Confort'!A:P,4,FALSE)</f>
        <v>204697.03437099999</v>
      </c>
      <c r="AA77" s="37">
        <f>VLOOKUP(A77,'3. Sub Confort'!A:P,5,FALSE)</f>
        <v>0.11378245722915303</v>
      </c>
      <c r="AB77" s="37">
        <f>VLOOKUP(A77,'3. Sub Confort'!A:P,6,FALSE)</f>
        <v>2.53390097361586</v>
      </c>
      <c r="AC77" s="37">
        <f>VLOOKUP(A77,'3. Sub Confort'!A:P,7,FALSE)</f>
        <v>9.5943306798951702E-2</v>
      </c>
      <c r="AD77" s="37">
        <f>VLOOKUP(A77,'3. Sub Confort'!A:P,8,FALSE)</f>
        <v>0.1093226696216027</v>
      </c>
      <c r="AE77" s="37">
        <f>VLOOKUP(A77,'3. Sub Confort'!A:P,9,FALSE)</f>
        <v>638</v>
      </c>
      <c r="AF77" s="37">
        <f>VLOOKUP(A77,'3. Sub Confort'!A:P,10,FALSE)</f>
        <v>3.5463732015105403</v>
      </c>
      <c r="AG77" s="37">
        <f>VLOOKUP(A77,'3. Sub Confort'!A:P,11,FALSE)</f>
        <v>0.62752462628915284</v>
      </c>
      <c r="AH77" s="37">
        <f>VLOOKUP(A77,'3. Sub Confort'!A:P,12,FALSE)</f>
        <v>0.36859979101358398</v>
      </c>
      <c r="AI77" s="37">
        <f>VLOOKUP(A77,'3. Sub Confort'!A:P,13,FALSE)</f>
        <v>1.2862560543334394</v>
      </c>
      <c r="AJ77" s="37">
        <f>VLOOKUP(A77,'3. Sub Confort'!A:P,14,FALSE)</f>
        <v>9.7391392677401836E-2</v>
      </c>
      <c r="AK77" s="51">
        <f>VLOOKUP(A77,'3. Sub Confort'!A:P,16,FALSE)</f>
        <v>0.42422274714931335</v>
      </c>
      <c r="AL77">
        <f>VLOOKUP(B77,semaforos!A:M,2,FALSE)</f>
        <v>9</v>
      </c>
      <c r="AM77">
        <f>VLOOKUP(B77,semaforos!A:M,4,FALSE)</f>
        <v>5.0027208171806593E-2</v>
      </c>
      <c r="AN77">
        <f>VLOOKUP(B77,'cestos y bancos'!A:M,2,FALSE)</f>
        <v>45</v>
      </c>
      <c r="AO77">
        <f>VLOOKUP(B77,'cestos y bancos'!A:M,4,FALSE)</f>
        <v>0.25013604085903296</v>
      </c>
      <c r="AP77">
        <f>VLOOKUP(B77,'cestos y bancos'!A:M,5,FALSE)</f>
        <v>0.13045601329258577</v>
      </c>
      <c r="AQ77">
        <f>VLOOKUP(B77,luminarias!A:M,2,FALSE)</f>
        <v>2467</v>
      </c>
      <c r="AR77">
        <f>VLOOKUP(B77,luminarias!A:M,4,FALSE)</f>
        <v>13.713013617760764</v>
      </c>
      <c r="AS77">
        <f>VLOOKUP(B77,luminarias!A:M,5,FALSE)</f>
        <v>0.80379731107488783</v>
      </c>
      <c r="AT77">
        <f>VLOOKUP(B77,puentes!A:M,2,FALSE)</f>
        <v>4</v>
      </c>
      <c r="AU77">
        <f>VLOOKUP(B77,puentes!A:M,4,FALSE)</f>
        <v>2.2234314743025153E-2</v>
      </c>
      <c r="AV77">
        <f t="shared" si="5"/>
        <v>0.25162871182057633</v>
      </c>
      <c r="AW77" s="54">
        <f>VLOOKUP(B77,entropia!A:CM,82,FALSE)</f>
        <v>0.25400253748377977</v>
      </c>
      <c r="AX77" s="54">
        <f>VLOOKUP(B77,'empleo 2016'!A:C,3,FALSE)</f>
        <v>3322</v>
      </c>
      <c r="AY77" s="54">
        <f>VLOOKUP(B77,'empleo 2016'!A:G,5,FALSE)</f>
        <v>18.465598280132216</v>
      </c>
      <c r="AZ77" s="54">
        <f>VLOOKUP(B77,'empleo 2016'!A:G,6,FALSE)</f>
        <v>4.6706415557953906E-2</v>
      </c>
      <c r="BA77" s="59">
        <f t="shared" si="6"/>
        <v>0.15035447652086684</v>
      </c>
      <c r="BB77" s="60">
        <f t="shared" si="7"/>
        <v>0.37786356265067811</v>
      </c>
    </row>
    <row r="78" spans="1:54" x14ac:dyDescent="0.25">
      <c r="A78">
        <v>82</v>
      </c>
      <c r="B78" t="str">
        <f t="shared" si="4"/>
        <v>UPZ82</v>
      </c>
      <c r="C78" t="str">
        <f>VLOOKUP(A78,'1. Sub Calidad Ambiental'!$1:$1048576,2,FALSE)</f>
        <v>PATIO BONITO</v>
      </c>
      <c r="D78" s="32">
        <f>VLOOKUP(A78,'1. Sub Calidad Ambiental'!$1:$1048576,3,FALSE)</f>
        <v>3173216.6152380002</v>
      </c>
      <c r="E78" s="32">
        <f>VLOOKUP(A78,'1. Sub Calidad Ambiental'!$1:$1048576,4,FALSE)</f>
        <v>97.889805873717734</v>
      </c>
      <c r="F78" s="32">
        <f>VLOOKUP(A78,'1. Sub Calidad Ambiental'!$1:$1048576,5,FALSE)</f>
        <v>0.94418332400000649</v>
      </c>
      <c r="G78" s="32">
        <f>VLOOKUP(A78,'1. Sub Calidad Ambiental'!$1:$1048576,6,FALSE)</f>
        <v>2237</v>
      </c>
      <c r="H78" s="32">
        <f>VLOOKUP(A78,'1. Sub Calidad Ambiental'!$1:$1048576,7,FALSE)</f>
        <v>7.0496290396872849</v>
      </c>
      <c r="I78" s="32">
        <f>VLOOKUP(A78,'1. Sub Calidad Ambiental'!$1:$1048576,8,FALSE)</f>
        <v>4.0776297733515168E-2</v>
      </c>
      <c r="J78" s="32">
        <f>VLOOKUP(A78,'1. Sub Calidad Ambiental'!$1:$1048576,9,FALSE)</f>
        <v>124326.525396</v>
      </c>
      <c r="K78" s="32">
        <f>VLOOKUP(A78,'1. Sub Calidad Ambiental'!$1:$1048576,10,FALSE)</f>
        <v>3.9179967985474309E-2</v>
      </c>
      <c r="L78" s="33">
        <f>VLOOKUP(A78,'1. Sub Calidad Ambiental'!$1:$1048576,11,FALSE)</f>
        <v>4.525764723966097E-2</v>
      </c>
      <c r="M78" s="34">
        <f>VLOOKUP(A78,'2. Sub Densidad'!$1:$1048576,3,FALSE)</f>
        <v>3173216.6152380002</v>
      </c>
      <c r="N78" s="34">
        <f>VLOOKUP(A78,'2. Sub Densidad'!$1:$1048576,4,FALSE)</f>
        <v>1544053.4069600001</v>
      </c>
      <c r="O78" s="34">
        <f>VLOOKUP(A78,'2. Sub Densidad'!$1:$1048576,5,FALSE)</f>
        <v>0.48658934897332612</v>
      </c>
      <c r="P78" s="34">
        <f>VLOOKUP(A78,'2. Sub Densidad'!$1:$1048576,6,FALSE)</f>
        <v>3674861.6214639898</v>
      </c>
      <c r="Q78" s="34">
        <f>VLOOKUP(A78,'2. Sub Densidad'!$1:$1048576,7,FALSE)</f>
        <v>1.1580872241173377</v>
      </c>
      <c r="R78" s="34">
        <f>VLOOKUP(A78,'2. Sub Densidad'!$1:$1048576,8,FALSE)</f>
        <v>0.5909384936229467</v>
      </c>
      <c r="S78" s="34">
        <f>VLOOKUP(A78,'2. Sub Densidad'!$1:$1048576,9,FALSE)</f>
        <v>199296</v>
      </c>
      <c r="T78" s="46">
        <f>VLOOKUP(A78,'2. Sub Densidad'!$1:$1048576,10,FALSE)</f>
        <v>628.05671394435285</v>
      </c>
      <c r="U78" s="34">
        <f>VLOOKUP(A78,'2. Sub Densidad'!$1:$1048576,11,FALSE)</f>
        <v>1</v>
      </c>
      <c r="V78" s="35">
        <f>VLOOKUP(A78,'2. Sub Densidad'!$1:$1048576,12,FALSE)</f>
        <v>0.69250928086542418</v>
      </c>
      <c r="W78" s="38">
        <f>VLOOKUP(A78,'4. Sub proximidad '!A:M,3,FALSE)</f>
        <v>7707.1508635700002</v>
      </c>
      <c r="X78" s="49">
        <f>VLOOKUP(A78,'4. Sub proximidad '!A:M,4,FALSE)</f>
        <v>0.59119557319007232</v>
      </c>
      <c r="Y78" s="37">
        <f>VLOOKUP(A78,'3. Sub Confort'!A:P,3,FALSE)</f>
        <v>3173216.6152380002</v>
      </c>
      <c r="Z78" s="37">
        <f>VLOOKUP(A78,'3. Sub Confort'!A:P,4,FALSE)</f>
        <v>422910.17429400003</v>
      </c>
      <c r="AA78" s="37">
        <f>VLOOKUP(A78,'3. Sub Confort'!A:P,5,FALSE)</f>
        <v>0.13327491488074178</v>
      </c>
      <c r="AB78" s="37">
        <f>VLOOKUP(A78,'3. Sub Confort'!A:P,6,FALSE)</f>
        <v>2.4400849589930602</v>
      </c>
      <c r="AC78" s="37">
        <f>VLOOKUP(A78,'3. Sub Confort'!A:P,7,FALSE)</f>
        <v>8.2988267054851003E-2</v>
      </c>
      <c r="AD78" s="37">
        <f>VLOOKUP(A78,'3. Sub Confort'!A:P,8,FALSE)</f>
        <v>0.12070325292426909</v>
      </c>
      <c r="AE78" s="37">
        <f>VLOOKUP(A78,'3. Sub Confort'!A:P,9,FALSE)</f>
        <v>1534</v>
      </c>
      <c r="AF78" s="37">
        <f>VLOOKUP(A78,'3. Sub Confort'!A:P,10,FALSE)</f>
        <v>4.8342114201521218</v>
      </c>
      <c r="AG78" s="37">
        <f>VLOOKUP(A78,'3. Sub Confort'!A:P,11,FALSE)</f>
        <v>0.86165862257062686</v>
      </c>
      <c r="AH78" s="37">
        <f>VLOOKUP(A78,'3. Sub Confort'!A:P,12,FALSE)</f>
        <v>0.38820078226857901</v>
      </c>
      <c r="AI78" s="37">
        <f>VLOOKUP(A78,'3. Sub Confort'!A:P,13,FALSE)</f>
        <v>0.32155892786897627</v>
      </c>
      <c r="AJ78" s="37">
        <f>VLOOKUP(A78,'3. Sub Confort'!A:P,14,FALSE)</f>
        <v>9.3534396674323696E-3</v>
      </c>
      <c r="AK78" s="51">
        <f>VLOOKUP(A78,'3. Sub Confort'!A:P,16,FALSE)</f>
        <v>0.47409974282599743</v>
      </c>
      <c r="AL78">
        <f>VLOOKUP(B78,semaforos!A:M,2,FALSE)</f>
        <v>27</v>
      </c>
      <c r="AM78">
        <f>VLOOKUP(B78,semaforos!A:M,4,FALSE)</f>
        <v>8.5087163196887222E-2</v>
      </c>
      <c r="AN78">
        <f>VLOOKUP(B78,'cestos y bancos'!A:M,2,FALSE)</f>
        <v>46</v>
      </c>
      <c r="AO78">
        <f>VLOOKUP(B78,'cestos y bancos'!A:M,4,FALSE)</f>
        <v>0.14496331507617824</v>
      </c>
      <c r="AP78">
        <f>VLOOKUP(B78,'cestos y bancos'!A:M,5,FALSE)</f>
        <v>7.5604203590848823E-2</v>
      </c>
      <c r="AQ78">
        <f>VLOOKUP(B78,luminarias!A:M,2,FALSE)</f>
        <v>5024</v>
      </c>
      <c r="AR78">
        <f>VLOOKUP(B78,luminarias!A:M,4,FALSE)</f>
        <v>15.832515107450423</v>
      </c>
      <c r="AS78">
        <f>VLOOKUP(B78,luminarias!A:M,5,FALSE)</f>
        <v>0.92803328470691582</v>
      </c>
      <c r="AT78">
        <f>VLOOKUP(B78,puentes!A:M,2,FALSE)</f>
        <v>8</v>
      </c>
      <c r="AU78">
        <f>VLOOKUP(B78,puentes!A:M,4,FALSE)</f>
        <v>2.5211011317596215E-2</v>
      </c>
      <c r="AV78">
        <f t="shared" si="5"/>
        <v>0.27848391570306202</v>
      </c>
      <c r="AW78" s="54">
        <f>VLOOKUP(B78,entropia!A:CM,82,FALSE)</f>
        <v>0.19244465538935904</v>
      </c>
      <c r="AX78" s="54">
        <f>VLOOKUP(B78,'empleo 2016'!A:C,3,FALSE)</f>
        <v>6865</v>
      </c>
      <c r="AY78" s="54">
        <f>VLOOKUP(B78,'empleo 2016'!A:G,5,FALSE)</f>
        <v>21.63419923196933</v>
      </c>
      <c r="AZ78" s="54">
        <f>VLOOKUP(B78,'empleo 2016'!A:G,6,FALSE)</f>
        <v>5.4748540076868524E-2</v>
      </c>
      <c r="BA78" s="59">
        <f t="shared" si="6"/>
        <v>0.12359659773311378</v>
      </c>
      <c r="BB78" s="60">
        <f t="shared" si="7"/>
        <v>0.38533176837085376</v>
      </c>
    </row>
    <row r="79" spans="1:54" x14ac:dyDescent="0.25">
      <c r="A79">
        <v>83</v>
      </c>
      <c r="B79" t="str">
        <f t="shared" si="4"/>
        <v>UPZ83</v>
      </c>
      <c r="C79" t="str">
        <f>VLOOKUP(A79,'1. Sub Calidad Ambiental'!$1:$1048576,2,FALSE)</f>
        <v>LAS MARGARITAS</v>
      </c>
      <c r="D79" s="32">
        <f>VLOOKUP(A79,'1. Sub Calidad Ambiental'!$1:$1048576,3,FALSE)</f>
        <v>1472415.464894</v>
      </c>
      <c r="E79" s="32">
        <f>VLOOKUP(A79,'1. Sub Calidad Ambiental'!$1:$1048576,4,FALSE)</f>
        <v>97.507267115659971</v>
      </c>
      <c r="F79" s="32">
        <f>VLOOKUP(A79,'1. Sub Calidad Ambiental'!$1:$1048576,5,FALSE)</f>
        <v>0.93285723698737</v>
      </c>
      <c r="G79" s="32">
        <f>VLOOKUP(A79,'1. Sub Calidad Ambiental'!$1:$1048576,6,FALSE)</f>
        <v>3907</v>
      </c>
      <c r="H79" s="32">
        <f>VLOOKUP(A79,'1. Sub Calidad Ambiental'!$1:$1048576,7,FALSE)</f>
        <v>26.53463029391142</v>
      </c>
      <c r="I79" s="32">
        <f>VLOOKUP(A79,'1. Sub Calidad Ambiental'!$1:$1048576,8,FALSE)</f>
        <v>0.15348098162641463</v>
      </c>
      <c r="J79" s="32">
        <f>VLOOKUP(A79,'1. Sub Calidad Ambiental'!$1:$1048576,9,FALSE)</f>
        <v>56510.186257000001</v>
      </c>
      <c r="K79" s="32">
        <f>VLOOKUP(A79,'1. Sub Calidad Ambiental'!$1:$1048576,10,FALSE)</f>
        <v>3.8379239830293552E-2</v>
      </c>
      <c r="L79" s="33">
        <f>VLOOKUP(A79,'1. Sub Calidad Ambiental'!$1:$1048576,11,FALSE)</f>
        <v>8.633432815644608E-2</v>
      </c>
      <c r="M79" s="34">
        <f>VLOOKUP(A79,'2. Sub Densidad'!$1:$1048576,3,FALSE)</f>
        <v>1472415.464894</v>
      </c>
      <c r="N79" s="34">
        <f>VLOOKUP(A79,'2. Sub Densidad'!$1:$1048576,4,FALSE)</f>
        <v>182398.788932</v>
      </c>
      <c r="O79" s="34">
        <f>VLOOKUP(A79,'2. Sub Densidad'!$1:$1048576,5,FALSE)</f>
        <v>0.1238772569840748</v>
      </c>
      <c r="P79" s="34">
        <f>VLOOKUP(A79,'2. Sub Densidad'!$1:$1048576,6,FALSE)</f>
        <v>547694.58371339994</v>
      </c>
      <c r="Q79" s="34">
        <f>VLOOKUP(A79,'2. Sub Densidad'!$1:$1048576,7,FALSE)</f>
        <v>0.37197013802950568</v>
      </c>
      <c r="R79" s="34">
        <f>VLOOKUP(A79,'2. Sub Densidad'!$1:$1048576,8,FALSE)</f>
        <v>0.18946194189940468</v>
      </c>
      <c r="S79" s="34">
        <f>VLOOKUP(A79,'2. Sub Densidad'!$1:$1048576,9,FALSE)</f>
        <v>15528</v>
      </c>
      <c r="T79" s="46">
        <f>VLOOKUP(A79,'2. Sub Densidad'!$1:$1048576,10,FALSE)</f>
        <v>105.45936503809995</v>
      </c>
      <c r="U79" s="34">
        <f>VLOOKUP(A79,'2. Sub Densidad'!$1:$1048576,11,FALSE)</f>
        <v>0.16620401838873736</v>
      </c>
      <c r="V79" s="35">
        <f>VLOOKUP(A79,'2. Sub Densidad'!$1:$1048576,12,FALSE)</f>
        <v>0.15984773909073893</v>
      </c>
      <c r="W79" s="38">
        <f>VLOOKUP(A79,'4. Sub proximidad '!A:M,3,FALSE)</f>
        <v>8309.7907477799999</v>
      </c>
      <c r="X79" s="49">
        <f>VLOOKUP(A79,'4. Sub proximidad '!A:M,4,FALSE)</f>
        <v>0.64983328395520235</v>
      </c>
      <c r="Y79" s="37">
        <f>VLOOKUP(A79,'3. Sub Confort'!A:P,3,FALSE)</f>
        <v>1472415.464894</v>
      </c>
      <c r="Z79" s="37">
        <f>VLOOKUP(A79,'3. Sub Confort'!A:P,4,FALSE)</f>
        <v>56611.109113999999</v>
      </c>
      <c r="AA79" s="37">
        <f>VLOOKUP(A79,'3. Sub Confort'!A:P,5,FALSE)</f>
        <v>3.8447782208043749E-2</v>
      </c>
      <c r="AB79" s="37">
        <f>VLOOKUP(A79,'3. Sub Confort'!A:P,6,FALSE)</f>
        <v>3.6239679937734102</v>
      </c>
      <c r="AC79" s="37">
        <f>VLOOKUP(A79,'3. Sub Confort'!A:P,7,FALSE)</f>
        <v>0.246470502253299</v>
      </c>
      <c r="AD79" s="37">
        <f>VLOOKUP(A79,'3. Sub Confort'!A:P,8,FALSE)</f>
        <v>9.0453462219357558E-2</v>
      </c>
      <c r="AE79" s="37">
        <f>VLOOKUP(A79,'3. Sub Confort'!A:P,9,FALSE)</f>
        <v>51</v>
      </c>
      <c r="AF79" s="37">
        <f>VLOOKUP(A79,'3. Sub Confort'!A:P,10,FALSE)</f>
        <v>0.34636963014831901</v>
      </c>
      <c r="AG79" s="37">
        <f>VLOOKUP(A79,'3. Sub Confort'!A:P,11,FALSE)</f>
        <v>4.5751532873492977E-2</v>
      </c>
      <c r="AH79" s="37">
        <f>VLOOKUP(A79,'3. Sub Confort'!A:P,12,FALSE)</f>
        <v>0.33660130718954201</v>
      </c>
      <c r="AI79" s="37">
        <f>VLOOKUP(A79,'3. Sub Confort'!A:P,13,FALSE)</f>
        <v>0.36092677502393955</v>
      </c>
      <c r="AJ79" s="37">
        <f>VLOOKUP(A79,'3. Sub Confort'!A:P,14,FALSE)</f>
        <v>1.2946136880737473E-2</v>
      </c>
      <c r="AK79" s="51">
        <f>VLOOKUP(A79,'3. Sub Confort'!A:P,16,FALSE)</f>
        <v>0.35347872589610985</v>
      </c>
      <c r="AL79">
        <f>VLOOKUP(B79,semaforos!A:M,2,FALSE)</f>
        <v>6</v>
      </c>
      <c r="AM79">
        <f>VLOOKUP(B79,semaforos!A:M,4,FALSE)</f>
        <v>4.0749368252854121E-2</v>
      </c>
      <c r="AN79">
        <v>0</v>
      </c>
      <c r="AO79">
        <v>0</v>
      </c>
      <c r="AP79">
        <v>0</v>
      </c>
      <c r="AQ79">
        <f>VLOOKUP(B79,luminarias!A:M,2,FALSE)</f>
        <v>541</v>
      </c>
      <c r="AR79">
        <f>VLOOKUP(B79,luminarias!A:M,4,FALSE)</f>
        <v>3.674234704132346</v>
      </c>
      <c r="AS79">
        <f>VLOOKUP(B79,luminarias!A:M,5,FALSE)</f>
        <v>0.21536768341092591</v>
      </c>
      <c r="AT79">
        <f>VLOOKUP(B79,puentes!A:M,2,FALSE)</f>
        <v>5</v>
      </c>
      <c r="AU79">
        <f>VLOOKUP(B79,puentes!A:M,4,FALSE)</f>
        <v>3.3957806877378427E-2</v>
      </c>
      <c r="AV79">
        <f t="shared" si="5"/>
        <v>7.2518714635289611E-2</v>
      </c>
      <c r="AW79" s="54">
        <f>VLOOKUP(B79,entropia!A:CM,82,FALSE)</f>
        <v>0.22694311996158667</v>
      </c>
      <c r="AX79" s="54">
        <f>VLOOKUP(B79,'empleo 2016'!A:C,3,FALSE)</f>
        <v>650</v>
      </c>
      <c r="AY79" s="54">
        <f>VLOOKUP(B79,'empleo 2016'!A:G,5,FALSE)</f>
        <v>4.4145146979997314</v>
      </c>
      <c r="AZ79" s="54">
        <f>VLOOKUP(B79,'empleo 2016'!A:G,6,FALSE)</f>
        <v>1.1043810669929094E-2</v>
      </c>
      <c r="BA79" s="59">
        <f t="shared" si="6"/>
        <v>0.11899346531575788</v>
      </c>
      <c r="BB79" s="60">
        <f t="shared" si="7"/>
        <v>0.27369750848285102</v>
      </c>
    </row>
    <row r="80" spans="1:54" x14ac:dyDescent="0.25">
      <c r="A80">
        <v>84</v>
      </c>
      <c r="B80" t="str">
        <f t="shared" si="4"/>
        <v>UPZ84</v>
      </c>
      <c r="C80" t="str">
        <f>VLOOKUP(A80,'1. Sub Calidad Ambiental'!$1:$1048576,2,FALSE)</f>
        <v>BOSA OCCIDENTAL</v>
      </c>
      <c r="D80" s="32">
        <f>VLOOKUP(A80,'1. Sub Calidad Ambiental'!$1:$1048576,3,FALSE)</f>
        <v>4303798.5391840003</v>
      </c>
      <c r="E80" s="32">
        <f>VLOOKUP(A80,'1. Sub Calidad Ambiental'!$1:$1048576,4,FALSE)</f>
        <v>95.97175280687101</v>
      </c>
      <c r="F80" s="32">
        <f>VLOOKUP(A80,'1. Sub Calidad Ambiental'!$1:$1048576,5,FALSE)</f>
        <v>0.88739421316517719</v>
      </c>
      <c r="G80" s="32">
        <f>VLOOKUP(A80,'1. Sub Calidad Ambiental'!$1:$1048576,6,FALSE)</f>
        <v>3064</v>
      </c>
      <c r="H80" s="32">
        <f>VLOOKUP(A80,'1. Sub Calidad Ambiental'!$1:$1048576,7,FALSE)</f>
        <v>7.1192923462930819</v>
      </c>
      <c r="I80" s="32">
        <f>VLOOKUP(A80,'1. Sub Calidad Ambiental'!$1:$1048576,8,FALSE)</f>
        <v>4.1179242585686442E-2</v>
      </c>
      <c r="J80" s="32">
        <f>VLOOKUP(A80,'1. Sub Calidad Ambiental'!$1:$1048576,9,FALSE)</f>
        <v>150863.24491499999</v>
      </c>
      <c r="K80" s="32">
        <f>VLOOKUP(A80,'1. Sub Calidad Ambiental'!$1:$1048576,10,FALSE)</f>
        <v>3.505350994974863E-2</v>
      </c>
      <c r="L80" s="33">
        <f>VLOOKUP(A80,'1. Sub Calidad Ambiental'!$1:$1048576,11,FALSE)</f>
        <v>6.2946179790085988E-2</v>
      </c>
      <c r="M80" s="34">
        <f>VLOOKUP(A80,'2. Sub Densidad'!$1:$1048576,3,FALSE)</f>
        <v>4303798.5391840003</v>
      </c>
      <c r="N80" s="34">
        <f>VLOOKUP(A80,'2. Sub Densidad'!$1:$1048576,4,FALSE)</f>
        <v>2117046.894196</v>
      </c>
      <c r="O80" s="34">
        <f>VLOOKUP(A80,'2. Sub Densidad'!$1:$1048576,5,FALSE)</f>
        <v>0.49190195008463194</v>
      </c>
      <c r="P80" s="34">
        <f>VLOOKUP(A80,'2. Sub Densidad'!$1:$1048576,6,FALSE)</f>
        <v>4860584.3477548501</v>
      </c>
      <c r="Q80" s="34">
        <f>VLOOKUP(A80,'2. Sub Densidad'!$1:$1048576,7,FALSE)</f>
        <v>1.1293707880379587</v>
      </c>
      <c r="R80" s="34">
        <f>VLOOKUP(A80,'2. Sub Densidad'!$1:$1048576,8,FALSE)</f>
        <v>0.57627277023520895</v>
      </c>
      <c r="S80" s="34">
        <f>VLOOKUP(A80,'2. Sub Densidad'!$1:$1048576,9,FALSE)</f>
        <v>216765</v>
      </c>
      <c r="T80" s="46">
        <f>VLOOKUP(A80,'2. Sub Densidad'!$1:$1048576,10,FALSE)</f>
        <v>503.65972762539815</v>
      </c>
      <c r="U80" s="34">
        <f>VLOOKUP(A80,'2. Sub Densidad'!$1:$1048576,11,FALSE)</f>
        <v>0.80152653369869664</v>
      </c>
      <c r="V80" s="35">
        <f>VLOOKUP(A80,'2. Sub Densidad'!$1:$1048576,12,FALSE)</f>
        <v>0.62323375133951242</v>
      </c>
      <c r="W80" s="38">
        <f>VLOOKUP(A80,'4. Sub proximidad '!A:M,3,FALSE)</f>
        <v>7616.35302684</v>
      </c>
      <c r="X80" s="49">
        <f>VLOOKUP(A80,'4. Sub proximidad '!A:M,4,FALSE)</f>
        <v>0.58236081560469832</v>
      </c>
      <c r="Y80" s="37">
        <f>VLOOKUP(A80,'3. Sub Confort'!A:P,3,FALSE)</f>
        <v>4303798.5391840003</v>
      </c>
      <c r="Z80" s="37">
        <f>VLOOKUP(A80,'3. Sub Confort'!A:P,4,FALSE)</f>
        <v>473111.51149900001</v>
      </c>
      <c r="AA80" s="37">
        <f>VLOOKUP(A80,'3. Sub Confort'!A:P,5,FALSE)</f>
        <v>0.1099288238498036</v>
      </c>
      <c r="AB80" s="37">
        <f>VLOOKUP(A80,'3. Sub Confort'!A:P,6,FALSE)</f>
        <v>2.0657656708751202</v>
      </c>
      <c r="AC80" s="37">
        <f>VLOOKUP(A80,'3. Sub Confort'!A:P,7,FALSE)</f>
        <v>3.1298571281174199E-2</v>
      </c>
      <c r="AD80" s="37">
        <f>VLOOKUP(A80,'3. Sub Confort'!A:P,8,FALSE)</f>
        <v>9.0271260707646239E-2</v>
      </c>
      <c r="AE80" s="37">
        <f>VLOOKUP(A80,'3. Sub Confort'!A:P,9,FALSE)</f>
        <v>1935</v>
      </c>
      <c r="AF80" s="37">
        <f>VLOOKUP(A80,'3. Sub Confort'!A:P,10,FALSE)</f>
        <v>4.4960282931061073</v>
      </c>
      <c r="AG80" s="37">
        <f>VLOOKUP(A80,'3. Sub Confort'!A:P,11,FALSE)</f>
        <v>0.80017561495048617</v>
      </c>
      <c r="AH80" s="37">
        <f>VLOOKUP(A80,'3. Sub Confort'!A:P,12,FALSE)</f>
        <v>0.35813953488372102</v>
      </c>
      <c r="AI80" s="37">
        <f>VLOOKUP(A80,'3. Sub Confort'!A:P,13,FALSE)</f>
        <v>0.36287225619756369</v>
      </c>
      <c r="AJ80" s="37">
        <f>VLOOKUP(A80,'3. Sub Confort'!A:P,14,FALSE)</f>
        <v>1.3123680874024792E-2</v>
      </c>
      <c r="AK80" s="51">
        <f>VLOOKUP(A80,'3. Sub Confort'!A:P,16,FALSE)</f>
        <v>0.43988155174263499</v>
      </c>
      <c r="AL80">
        <f>VLOOKUP(B80,semaforos!A:M,2,FALSE)</f>
        <v>32</v>
      </c>
      <c r="AM80">
        <f>VLOOKUP(B80,semaforos!A:M,4,FALSE)</f>
        <v>7.4352922676759248E-2</v>
      </c>
      <c r="AN80">
        <v>0</v>
      </c>
      <c r="AO80">
        <v>0</v>
      </c>
      <c r="AP80">
        <v>0</v>
      </c>
      <c r="AQ80">
        <f>VLOOKUP(B80,luminarias!A:M,2,FALSE)</f>
        <v>5663</v>
      </c>
      <c r="AR80">
        <f>VLOOKUP(B80,luminarias!A:M,4,FALSE)</f>
        <v>13.15814378495274</v>
      </c>
      <c r="AS80">
        <f>VLOOKUP(B80,luminarias!A:M,5,FALSE)</f>
        <v>0.77127325093467114</v>
      </c>
      <c r="AT80">
        <f>VLOOKUP(B80,puentes!A:M,2,FALSE)</f>
        <v>4</v>
      </c>
      <c r="AU80">
        <f>VLOOKUP(B80,puentes!A:M,4,FALSE)</f>
        <v>9.294115334594906E-3</v>
      </c>
      <c r="AV80">
        <f t="shared" si="5"/>
        <v>0.21373007223650631</v>
      </c>
      <c r="AW80" s="54">
        <f>VLOOKUP(B80,entropia!A:CM,82,FALSE)</f>
        <v>0.2322452178624087</v>
      </c>
      <c r="AX80" s="54">
        <f>VLOOKUP(B80,'empleo 2016'!A:C,3,FALSE)</f>
        <v>8021</v>
      </c>
      <c r="AY80" s="54">
        <f>VLOOKUP(B80,'empleo 2016'!A:G,5,FALSE)</f>
        <v>18.637030831759592</v>
      </c>
      <c r="AZ80" s="54">
        <f>VLOOKUP(B80,'empleo 2016'!A:G,6,FALSE)</f>
        <v>4.7141523022648464E-2</v>
      </c>
      <c r="BA80" s="59">
        <f t="shared" si="6"/>
        <v>0.13969337044252858</v>
      </c>
      <c r="BB80" s="60">
        <f t="shared" si="7"/>
        <v>0.36962313378389205</v>
      </c>
    </row>
    <row r="81" spans="1:54" x14ac:dyDescent="0.25">
      <c r="A81">
        <v>85</v>
      </c>
      <c r="B81" t="str">
        <f t="shared" si="4"/>
        <v>UPZ85</v>
      </c>
      <c r="C81" t="str">
        <f>VLOOKUP(A81,'1. Sub Calidad Ambiental'!$1:$1048576,2,FALSE)</f>
        <v>BOSA CENTRAL</v>
      </c>
      <c r="D81" s="32">
        <f>VLOOKUP(A81,'1. Sub Calidad Ambiental'!$1:$1048576,3,FALSE)</f>
        <v>7146564.9200950004</v>
      </c>
      <c r="E81" s="32">
        <f>VLOOKUP(A81,'1. Sub Calidad Ambiental'!$1:$1048576,4,FALSE)</f>
        <v>93.526548097299312</v>
      </c>
      <c r="F81" s="32">
        <f>VLOOKUP(A81,'1. Sub Calidad Ambiental'!$1:$1048576,5,FALSE)</f>
        <v>0.81499736259523914</v>
      </c>
      <c r="G81" s="32">
        <f>VLOOKUP(A81,'1. Sub Calidad Ambiental'!$1:$1048576,6,FALSE)</f>
        <v>12724</v>
      </c>
      <c r="H81" s="32">
        <f>VLOOKUP(A81,'1. Sub Calidad Ambiental'!$1:$1048576,7,FALSE)</f>
        <v>17.804357956956554</v>
      </c>
      <c r="I81" s="32">
        <f>VLOOKUP(A81,'1. Sub Calidad Ambiental'!$1:$1048576,8,FALSE)</f>
        <v>0.10298354664051157</v>
      </c>
      <c r="J81" s="32">
        <f>VLOOKUP(A81,'1. Sub Calidad Ambiental'!$1:$1048576,9,FALSE)</f>
        <v>421156.79998399998</v>
      </c>
      <c r="K81" s="32">
        <f>VLOOKUP(A81,'1. Sub Calidad Ambiental'!$1:$1048576,10,FALSE)</f>
        <v>5.8931361387311303E-2</v>
      </c>
      <c r="L81" s="33">
        <f>VLOOKUP(A81,'1. Sub Calidad Ambiental'!$1:$1048576,11,FALSE)</f>
        <v>0.11563918181086123</v>
      </c>
      <c r="M81" s="34">
        <f>VLOOKUP(A81,'2. Sub Densidad'!$1:$1048576,3,FALSE)</f>
        <v>7146564.9200950004</v>
      </c>
      <c r="N81" s="34">
        <f>VLOOKUP(A81,'2. Sub Densidad'!$1:$1048576,4,FALSE)</f>
        <v>2902971.803051</v>
      </c>
      <c r="O81" s="34">
        <f>VLOOKUP(A81,'2. Sub Densidad'!$1:$1048576,5,FALSE)</f>
        <v>0.40620519585406778</v>
      </c>
      <c r="P81" s="34">
        <f>VLOOKUP(A81,'2. Sub Densidad'!$1:$1048576,6,FALSE)</f>
        <v>6207990.7889291197</v>
      </c>
      <c r="Q81" s="34">
        <f>VLOOKUP(A81,'2. Sub Densidad'!$1:$1048576,7,FALSE)</f>
        <v>0.86866779471536593</v>
      </c>
      <c r="R81" s="34">
        <f>VLOOKUP(A81,'2. Sub Densidad'!$1:$1048576,8,FALSE)</f>
        <v>0.4431295774011253</v>
      </c>
      <c r="S81" s="34">
        <f>VLOOKUP(A81,'2. Sub Densidad'!$1:$1048576,9,FALSE)</f>
        <v>277713</v>
      </c>
      <c r="T81" s="46">
        <f>VLOOKUP(A81,'2. Sub Densidad'!$1:$1048576,10,FALSE)</f>
        <v>388.59648391231337</v>
      </c>
      <c r="U81" s="34">
        <f>VLOOKUP(A81,'2. Sub Densidad'!$1:$1048576,11,FALSE)</f>
        <v>0.61794490926083967</v>
      </c>
      <c r="V81" s="35">
        <f>VLOOKUP(A81,'2. Sub Densidad'!$1:$1048576,12,FALSE)</f>
        <v>0.48909322750534417</v>
      </c>
      <c r="W81" s="38">
        <f>VLOOKUP(A81,'4. Sub proximidad '!A:M,3,FALSE)</f>
        <v>8309.0789763699995</v>
      </c>
      <c r="X81" s="49">
        <f>VLOOKUP(A81,'4. Sub proximidad '!A:M,4,FALSE)</f>
        <v>0.64976402759304641</v>
      </c>
      <c r="Y81" s="37">
        <f>VLOOKUP(A81,'3. Sub Confort'!A:P,3,FALSE)</f>
        <v>7146564.9200950004</v>
      </c>
      <c r="Z81" s="37">
        <f>VLOOKUP(A81,'3. Sub Confort'!A:P,4,FALSE)</f>
        <v>528676.15651899995</v>
      </c>
      <c r="AA81" s="37">
        <f>VLOOKUP(A81,'3. Sub Confort'!A:P,5,FALSE)</f>
        <v>7.3976261662781082E-2</v>
      </c>
      <c r="AB81" s="37">
        <f>VLOOKUP(A81,'3. Sub Confort'!A:P,6,FALSE)</f>
        <v>2.0186825110888802</v>
      </c>
      <c r="AC81" s="37">
        <f>VLOOKUP(A81,'3. Sub Confort'!A:P,7,FALSE)</f>
        <v>2.4796864629479502E-2</v>
      </c>
      <c r="AD81" s="37">
        <f>VLOOKUP(A81,'3. Sub Confort'!A:P,8,FALSE)</f>
        <v>6.1681412404455682E-2</v>
      </c>
      <c r="AE81" s="37">
        <f>VLOOKUP(A81,'3. Sub Confort'!A:P,9,FALSE)</f>
        <v>2132</v>
      </c>
      <c r="AF81" s="37">
        <f>VLOOKUP(A81,'3. Sub Confort'!A:P,10,FALSE)</f>
        <v>2.9832514275566937</v>
      </c>
      <c r="AG81" s="37">
        <f>VLOOKUP(A81,'3. Sub Confort'!A:P,11,FALSE)</f>
        <v>0.5251468979219992</v>
      </c>
      <c r="AH81" s="37">
        <f>VLOOKUP(A81,'3. Sub Confort'!A:P,12,FALSE)</f>
        <v>0.36538461538461497</v>
      </c>
      <c r="AI81" s="37">
        <f>VLOOKUP(A81,'3. Sub Confort'!A:P,13,FALSE)</f>
        <v>0.55558409886732218</v>
      </c>
      <c r="AJ81" s="37">
        <f>VLOOKUP(A81,'3. Sub Confort'!A:P,14,FALSE)</f>
        <v>3.0710502358197427E-2</v>
      </c>
      <c r="AK81" s="51">
        <f>VLOOKUP(A81,'3. Sub Confort'!A:P,16,FALSE)</f>
        <v>0.40733048132311811</v>
      </c>
      <c r="AL81">
        <f>VLOOKUP(B81,semaforos!A:M,2,FALSE)</f>
        <v>29</v>
      </c>
      <c r="AM81">
        <f>VLOOKUP(B81,semaforos!A:M,4,FALSE)</f>
        <v>4.0578935928275606E-2</v>
      </c>
      <c r="AN81">
        <f>VLOOKUP(B81,'cestos y bancos'!A:M,2,FALSE)</f>
        <v>75</v>
      </c>
      <c r="AO81">
        <f>VLOOKUP(B81,'cestos y bancos'!A:M,4,FALSE)</f>
        <v>0.10494552395243692</v>
      </c>
      <c r="AP81">
        <f>VLOOKUP(B81,'cestos y bancos'!A:M,5,FALSE)</f>
        <v>5.4733314802292252E-2</v>
      </c>
      <c r="AQ81">
        <f>VLOOKUP(B81,luminarias!A:M,2,FALSE)</f>
        <v>8081</v>
      </c>
      <c r="AR81">
        <f>VLOOKUP(B81,luminarias!A:M,4,FALSE)</f>
        <v>11.307530387461904</v>
      </c>
      <c r="AS81">
        <f>VLOOKUP(B81,luminarias!A:M,5,FALSE)</f>
        <v>0.66279832965145302</v>
      </c>
      <c r="AT81">
        <f>VLOOKUP(B81,puentes!A:M,2,FALSE)</f>
        <v>10</v>
      </c>
      <c r="AU81">
        <f>VLOOKUP(B81,puentes!A:M,4,FALSE)</f>
        <v>1.399273652699159E-2</v>
      </c>
      <c r="AV81">
        <f t="shared" si="5"/>
        <v>0.19302582922725312</v>
      </c>
      <c r="AW81" s="54">
        <f>VLOOKUP(B81,entropia!A:CM,82,FALSE)</f>
        <v>0.2797897120588872</v>
      </c>
      <c r="AX81" s="54">
        <f>VLOOKUP(B81,'empleo 2016'!A:C,3,FALSE)</f>
        <v>12473</v>
      </c>
      <c r="AY81" s="54">
        <f>VLOOKUP(B81,'empleo 2016'!A:G,5,FALSE)</f>
        <v>17.453140575534658</v>
      </c>
      <c r="AZ81" s="54">
        <f>VLOOKUP(B81,'empleo 2016'!A:G,6,FALSE)</f>
        <v>4.4136729108233172E-2</v>
      </c>
      <c r="BA81" s="59">
        <f t="shared" si="6"/>
        <v>0.16196322058356019</v>
      </c>
      <c r="BB81" s="60">
        <f t="shared" si="7"/>
        <v>0.364758027763186</v>
      </c>
    </row>
    <row r="82" spans="1:54" x14ac:dyDescent="0.25">
      <c r="A82">
        <v>86</v>
      </c>
      <c r="B82" t="str">
        <f t="shared" si="4"/>
        <v>UPZ86</v>
      </c>
      <c r="C82" t="str">
        <f>VLOOKUP(A82,'1. Sub Calidad Ambiental'!$1:$1048576,2,FALSE)</f>
        <v>EL PORVENIR</v>
      </c>
      <c r="D82" s="32">
        <f>VLOOKUP(A82,'1. Sub Calidad Ambiental'!$1:$1048576,3,FALSE)</f>
        <v>4610321.2129410002</v>
      </c>
      <c r="E82" s="32">
        <f>VLOOKUP(A82,'1. Sub Calidad Ambiental'!$1:$1048576,4,FALSE)</f>
        <v>95.569354200660712</v>
      </c>
      <c r="F82" s="32">
        <f>VLOOKUP(A82,'1. Sub Calidad Ambiental'!$1:$1048576,5,FALSE)</f>
        <v>0.87548012202617354</v>
      </c>
      <c r="G82" s="32">
        <f>VLOOKUP(A82,'1. Sub Calidad Ambiental'!$1:$1048576,6,FALSE)</f>
        <v>5558</v>
      </c>
      <c r="H82" s="32">
        <f>VLOOKUP(A82,'1. Sub Calidad Ambiental'!$1:$1048576,7,FALSE)</f>
        <v>12.055559131973062</v>
      </c>
      <c r="I82" s="32">
        <f>VLOOKUP(A82,'1. Sub Calidad Ambiental'!$1:$1048576,8,FALSE)</f>
        <v>6.973148030086096E-2</v>
      </c>
      <c r="J82" s="32">
        <f>VLOOKUP(A82,'1. Sub Calidad Ambiental'!$1:$1048576,9,FALSE)</f>
        <v>282209.53178899997</v>
      </c>
      <c r="K82" s="32">
        <f>VLOOKUP(A82,'1. Sub Calidad Ambiental'!$1:$1048576,10,FALSE)</f>
        <v>6.121255304225838E-2</v>
      </c>
      <c r="L82" s="33">
        <f>VLOOKUP(A82,'1. Sub Calidad Ambiental'!$1:$1048576,11,FALSE)</f>
        <v>8.5154637105648592E-2</v>
      </c>
      <c r="M82" s="34">
        <f>VLOOKUP(A82,'2. Sub Densidad'!$1:$1048576,3,FALSE)</f>
        <v>4610321.2129410002</v>
      </c>
      <c r="N82" s="34">
        <f>VLOOKUP(A82,'2. Sub Densidad'!$1:$1048576,4,FALSE)</f>
        <v>997900.79126799991</v>
      </c>
      <c r="O82" s="34">
        <f>VLOOKUP(A82,'2. Sub Densidad'!$1:$1048576,5,FALSE)</f>
        <v>0.21644929825430156</v>
      </c>
      <c r="P82" s="34">
        <f>VLOOKUP(A82,'2. Sub Densidad'!$1:$1048576,6,FALSE)</f>
        <v>2664097.8335686498</v>
      </c>
      <c r="Q82" s="34">
        <f>VLOOKUP(A82,'2. Sub Densidad'!$1:$1048576,7,FALSE)</f>
        <v>0.57785514512321312</v>
      </c>
      <c r="R82" s="34">
        <f>VLOOKUP(A82,'2. Sub Densidad'!$1:$1048576,8,FALSE)</f>
        <v>0.29460913200935651</v>
      </c>
      <c r="S82" s="34">
        <f>VLOOKUP(A82,'2. Sub Densidad'!$1:$1048576,9,FALSE)</f>
        <v>85329</v>
      </c>
      <c r="T82" s="46">
        <f>VLOOKUP(A82,'2. Sub Densidad'!$1:$1048576,10,FALSE)</f>
        <v>185.08254860959508</v>
      </c>
      <c r="U82" s="34">
        <f>VLOOKUP(A82,'2. Sub Densidad'!$1:$1048576,11,FALSE)</f>
        <v>0.29324157539884377</v>
      </c>
      <c r="V82" s="35">
        <f>VLOOKUP(A82,'2. Sub Densidad'!$1:$1048576,12,FALSE)</f>
        <v>0.26810000188750061</v>
      </c>
      <c r="W82" s="38">
        <f>VLOOKUP(A82,'4. Sub proximidad '!A:M,3,FALSE)</f>
        <v>6433.8710072599997</v>
      </c>
      <c r="X82" s="49">
        <f>VLOOKUP(A82,'4. Sub proximidad '!A:M,4,FALSE)</f>
        <v>0.46730364719309542</v>
      </c>
      <c r="Y82" s="37">
        <f>VLOOKUP(A82,'3. Sub Confort'!A:P,3,FALSE)</f>
        <v>4610321.2129410002</v>
      </c>
      <c r="Z82" s="37">
        <f>VLOOKUP(A82,'3. Sub Confort'!A:P,4,FALSE)</f>
        <v>275646.77645599999</v>
      </c>
      <c r="AA82" s="37">
        <f>VLOOKUP(A82,'3. Sub Confort'!A:P,5,FALSE)</f>
        <v>5.9789061048993668E-2</v>
      </c>
      <c r="AB82" s="37">
        <f>VLOOKUP(A82,'3. Sub Confort'!A:P,6,FALSE)</f>
        <v>3.0718724579689098</v>
      </c>
      <c r="AC82" s="37">
        <f>VLOOKUP(A82,'3. Sub Confort'!A:P,7,FALSE)</f>
        <v>0.17023171042607199</v>
      </c>
      <c r="AD82" s="37">
        <f>VLOOKUP(A82,'3. Sub Confort'!A:P,8,FALSE)</f>
        <v>8.739972339326324E-2</v>
      </c>
      <c r="AE82" s="37">
        <f>VLOOKUP(A82,'3. Sub Confort'!A:P,9,FALSE)</f>
        <v>690</v>
      </c>
      <c r="AF82" s="37">
        <f>VLOOKUP(A82,'3. Sub Confort'!A:P,10,FALSE)</f>
        <v>1.4966419217454863</v>
      </c>
      <c r="AG82" s="37">
        <f>VLOOKUP(A82,'3. Sub Confort'!A:P,11,FALSE)</f>
        <v>0.2548755086532859</v>
      </c>
      <c r="AH82" s="37">
        <f>VLOOKUP(A82,'3. Sub Confort'!A:P,12,FALSE)</f>
        <v>0.35990338164251201</v>
      </c>
      <c r="AI82" s="37">
        <f>VLOOKUP(A82,'3. Sub Confort'!A:P,13,FALSE)</f>
        <v>0.26452327330261627</v>
      </c>
      <c r="AJ82" s="37">
        <f>VLOOKUP(A82,'3. Sub Confort'!A:P,14,FALSE)</f>
        <v>4.1483839677137245E-3</v>
      </c>
      <c r="AK82" s="51">
        <f>VLOOKUP(A82,'3. Sub Confort'!A:P,16,FALSE)</f>
        <v>0.38126334501847414</v>
      </c>
      <c r="AL82">
        <f>VLOOKUP(B82,semaforos!A:M,2,FALSE)</f>
        <v>9</v>
      </c>
      <c r="AM82">
        <f>VLOOKUP(B82,semaforos!A:M,4,FALSE)</f>
        <v>1.9521416370597535E-2</v>
      </c>
      <c r="AN82">
        <v>0</v>
      </c>
      <c r="AO82">
        <v>0</v>
      </c>
      <c r="AP82">
        <v>0</v>
      </c>
      <c r="AQ82">
        <f>VLOOKUP(B82,luminarias!A:M,2,FALSE)</f>
        <v>3198</v>
      </c>
      <c r="AR82">
        <f>VLOOKUP(B82,luminarias!A:M,4,FALSE)</f>
        <v>6.9366099503523246</v>
      </c>
      <c r="AS82">
        <f>VLOOKUP(B82,luminarias!A:M,5,FALSE)</f>
        <v>0.40659395385176972</v>
      </c>
      <c r="AT82">
        <f>VLOOKUP(B82,puentes!A:M,2,FALSE)</f>
        <v>3</v>
      </c>
      <c r="AU82">
        <f>VLOOKUP(B82,puentes!A:M,4,FALSE)</f>
        <v>6.5071387901991786E-3</v>
      </c>
      <c r="AV82">
        <f t="shared" si="5"/>
        <v>0.1081556272531416</v>
      </c>
      <c r="AW82" s="54">
        <f>VLOOKUP(B82,entropia!A:CM,82,FALSE)</f>
        <v>0.32243097850371488</v>
      </c>
      <c r="AX82" s="54">
        <f>VLOOKUP(B82,'empleo 2016'!A:C,3,FALSE)</f>
        <v>3377</v>
      </c>
      <c r="AY82" s="54">
        <f>VLOOKUP(B82,'empleo 2016'!A:G,5,FALSE)</f>
        <v>7.3248687302453765</v>
      </c>
      <c r="AZ82" s="54">
        <f>VLOOKUP(B82,'empleo 2016'!A:G,6,FALSE)</f>
        <v>1.8430486959309923E-2</v>
      </c>
      <c r="BA82" s="59">
        <f t="shared" si="6"/>
        <v>0.17043073273151241</v>
      </c>
      <c r="BB82" s="60">
        <f t="shared" si="7"/>
        <v>0.27445047278724621</v>
      </c>
    </row>
    <row r="83" spans="1:54" x14ac:dyDescent="0.25">
      <c r="A83">
        <v>87</v>
      </c>
      <c r="B83" t="str">
        <f t="shared" si="4"/>
        <v>UPZ87</v>
      </c>
      <c r="C83" t="str">
        <f>VLOOKUP(A83,'1. Sub Calidad Ambiental'!$1:$1048576,2,FALSE)</f>
        <v>TINTAL SUR</v>
      </c>
      <c r="D83" s="32">
        <f>VLOOKUP(A83,'1. Sub Calidad Ambiental'!$1:$1048576,3,FALSE)</f>
        <v>5769039.1781879999</v>
      </c>
      <c r="E83" s="32">
        <f>VLOOKUP(A83,'1. Sub Calidad Ambiental'!$1:$1048576,4,FALSE)</f>
        <v>94.262006427466133</v>
      </c>
      <c r="F83" s="32">
        <f>VLOOKUP(A83,'1. Sub Calidad Ambiental'!$1:$1048576,5,FALSE)</f>
        <v>0.83677258109579156</v>
      </c>
      <c r="G83" s="32">
        <f>VLOOKUP(A83,'1. Sub Calidad Ambiental'!$1:$1048576,6,FALSE)</f>
        <v>4708</v>
      </c>
      <c r="H83" s="32">
        <f>VLOOKUP(A83,'1. Sub Calidad Ambiental'!$1:$1048576,7,FALSE)</f>
        <v>8.1608043464158584</v>
      </c>
      <c r="I83" s="32">
        <f>VLOOKUP(A83,'1. Sub Calidad Ambiental'!$1:$1048576,8,FALSE)</f>
        <v>4.7203531689545324E-2</v>
      </c>
      <c r="J83" s="32">
        <f>VLOOKUP(A83,'1. Sub Calidad Ambiental'!$1:$1048576,9,FALSE)</f>
        <v>307002.92290300003</v>
      </c>
      <c r="K83" s="32">
        <f>VLOOKUP(A83,'1. Sub Calidad Ambiental'!$1:$1048576,10,FALSE)</f>
        <v>5.321560721302411E-2</v>
      </c>
      <c r="L83" s="33">
        <f>VLOOKUP(A83,'1. Sub Calidad Ambiental'!$1:$1048576,11,FALSE)</f>
        <v>8.7882185935592647E-2</v>
      </c>
      <c r="M83" s="34">
        <f>VLOOKUP(A83,'2. Sub Densidad'!$1:$1048576,3,FALSE)</f>
        <v>5769039.1781879999</v>
      </c>
      <c r="N83" s="34">
        <f>VLOOKUP(A83,'2. Sub Densidad'!$1:$1048576,4,FALSE)</f>
        <v>508603.97310499998</v>
      </c>
      <c r="O83" s="34">
        <f>VLOOKUP(A83,'2. Sub Densidad'!$1:$1048576,5,FALSE)</f>
        <v>8.8160949751904374E-2</v>
      </c>
      <c r="P83" s="34">
        <f>VLOOKUP(A83,'2. Sub Densidad'!$1:$1048576,6,FALSE)</f>
        <v>1403074.47230556</v>
      </c>
      <c r="Q83" s="34">
        <f>VLOOKUP(A83,'2. Sub Densidad'!$1:$1048576,7,FALSE)</f>
        <v>0.24320765191028781</v>
      </c>
      <c r="R83" s="34">
        <f>VLOOKUP(A83,'2. Sub Densidad'!$1:$1048576,8,FALSE)</f>
        <v>0.12370186641782661</v>
      </c>
      <c r="S83" s="34">
        <f>VLOOKUP(A83,'2. Sub Densidad'!$1:$1048576,9,FALSE)</f>
        <v>74679</v>
      </c>
      <c r="T83" s="46">
        <f>VLOOKUP(A83,'2. Sub Densidad'!$1:$1048576,10,FALSE)</f>
        <v>129.44789885004033</v>
      </c>
      <c r="U83" s="34">
        <f>VLOOKUP(A83,'2. Sub Densidad'!$1:$1048576,11,FALSE)</f>
        <v>0.20447735280002582</v>
      </c>
      <c r="V83" s="35">
        <f>VLOOKUP(A83,'2. Sub Densidad'!$1:$1048576,12,FALSE)</f>
        <v>0.13878005632325227</v>
      </c>
      <c r="W83" s="38">
        <f>VLOOKUP(A83,'4. Sub proximidad '!A:M,3,FALSE)</f>
        <v>6922.9094923599996</v>
      </c>
      <c r="X83" s="49">
        <f>VLOOKUP(A83,'4. Sub proximidad '!A:M,4,FALSE)</f>
        <v>0.5148877815885522</v>
      </c>
      <c r="Y83" s="37">
        <f>VLOOKUP(A83,'3. Sub Confort'!A:P,3,FALSE)</f>
        <v>5769039.1781879999</v>
      </c>
      <c r="Z83" s="37">
        <f>VLOOKUP(A83,'3. Sub Confort'!A:P,4,FALSE)</f>
        <v>116930.18273299999</v>
      </c>
      <c r="AA83" s="37">
        <f>VLOOKUP(A83,'3. Sub Confort'!A:P,5,FALSE)</f>
        <v>2.0268571441687911E-2</v>
      </c>
      <c r="AB83" s="37">
        <f>VLOOKUP(A83,'3. Sub Confort'!A:P,6,FALSE)</f>
        <v>3.5528299788348501</v>
      </c>
      <c r="AC83" s="37">
        <f>VLOOKUP(A83,'3. Sub Confort'!A:P,7,FALSE)</f>
        <v>0.236647064170251</v>
      </c>
      <c r="AD83" s="37">
        <f>VLOOKUP(A83,'3. Sub Confort'!A:P,8,FALSE)</f>
        <v>7.4363194623828677E-2</v>
      </c>
      <c r="AE83" s="37">
        <f>VLOOKUP(A83,'3. Sub Confort'!A:P,9,FALSE)</f>
        <v>215</v>
      </c>
      <c r="AF83" s="37">
        <f>VLOOKUP(A83,'3. Sub Confort'!A:P,10,FALSE)</f>
        <v>0.37267904300752114</v>
      </c>
      <c r="AG83" s="37">
        <f>VLOOKUP(A83,'3. Sub Confort'!A:P,11,FALSE)</f>
        <v>5.0534686443078555E-2</v>
      </c>
      <c r="AH83" s="37">
        <f>VLOOKUP(A83,'3. Sub Confort'!A:P,12,FALSE)</f>
        <v>0.35426356589147301</v>
      </c>
      <c r="AI83" s="37">
        <f>VLOOKUP(A83,'3. Sub Confort'!A:P,13,FALSE)</f>
        <v>0.33998330798585524</v>
      </c>
      <c r="AJ83" s="37">
        <f>VLOOKUP(A83,'3. Sub Confort'!A:P,14,FALSE)</f>
        <v>1.1034842738375754E-2</v>
      </c>
      <c r="AK83" s="51">
        <f>VLOOKUP(A83,'3. Sub Confort'!A:P,16,FALSE)</f>
        <v>0.34518542274002406</v>
      </c>
      <c r="AL83">
        <v>0</v>
      </c>
      <c r="AM83">
        <v>0</v>
      </c>
      <c r="AN83">
        <v>0</v>
      </c>
      <c r="AO83">
        <v>0</v>
      </c>
      <c r="AP83">
        <v>0</v>
      </c>
      <c r="AQ83">
        <f>VLOOKUP(B83,luminarias!A:M,2,FALSE)</f>
        <v>1368</v>
      </c>
      <c r="AR83">
        <f>VLOOKUP(B83,luminarias!A:M,4,FALSE)</f>
        <v>2.3712787480656377</v>
      </c>
      <c r="AS83">
        <f>VLOOKUP(B83,luminarias!A:M,5,FALSE)</f>
        <v>0.13899406320398786</v>
      </c>
      <c r="AT83">
        <f>VLOOKUP(B83,puentes!A:M,2,FALSE)</f>
        <v>10</v>
      </c>
      <c r="AU83">
        <f>VLOOKUP(B83,puentes!A:M,4,FALSE)</f>
        <v>1.7333908977087996E-2</v>
      </c>
      <c r="AV83">
        <f t="shared" si="5"/>
        <v>3.9081993045268965E-2</v>
      </c>
      <c r="AW83" s="54">
        <f>VLOOKUP(B83,entropia!A:CM,82,FALSE)</f>
        <v>0.30195116349734569</v>
      </c>
      <c r="AX83" s="54">
        <f>VLOOKUP(B83,'empleo 2016'!A:C,3,FALSE)</f>
        <v>1235</v>
      </c>
      <c r="AY83" s="54">
        <f>VLOOKUP(B83,'empleo 2016'!A:G,5,FALSE)</f>
        <v>2.1407374057410355</v>
      </c>
      <c r="AZ83" s="54">
        <f>VLOOKUP(B83,'empleo 2016'!A:G,6,FALSE)</f>
        <v>5.2728094013651371E-3</v>
      </c>
      <c r="BA83" s="59">
        <f t="shared" si="6"/>
        <v>0.15361198644935542</v>
      </c>
      <c r="BB83" s="60">
        <f t="shared" si="7"/>
        <v>0.24806948660735531</v>
      </c>
    </row>
    <row r="84" spans="1:54" x14ac:dyDescent="0.25">
      <c r="A84">
        <v>88</v>
      </c>
      <c r="B84" t="str">
        <f t="shared" si="4"/>
        <v>UPZ88</v>
      </c>
      <c r="C84" t="str">
        <f>VLOOKUP(A84,'1. Sub Calidad Ambiental'!$1:$1048576,2,FALSE)</f>
        <v>EL REFUGIO</v>
      </c>
      <c r="D84" s="32">
        <f>VLOOKUP(A84,'1. Sub Calidad Ambiental'!$1:$1048576,3,FALSE)</f>
        <v>3359784.8590770001</v>
      </c>
      <c r="E84" s="32">
        <f>VLOOKUP(A84,'1. Sub Calidad Ambiental'!$1:$1048576,4,FALSE)</f>
        <v>79.119978790376607</v>
      </c>
      <c r="F84" s="32">
        <f>VLOOKUP(A84,'1. Sub Calidad Ambiental'!$1:$1048576,5,FALSE)</f>
        <v>0.38845219798960184</v>
      </c>
      <c r="G84" s="32">
        <f>VLOOKUP(A84,'1. Sub Calidad Ambiental'!$1:$1048576,6,FALSE)</f>
        <v>11864</v>
      </c>
      <c r="H84" s="32">
        <f>VLOOKUP(A84,'1. Sub Calidad Ambiental'!$1:$1048576,7,FALSE)</f>
        <v>35.311784824398778</v>
      </c>
      <c r="I84" s="32">
        <f>VLOOKUP(A84,'1. Sub Calidad Ambiental'!$1:$1048576,8,FALSE)</f>
        <v>0.20424959148848762</v>
      </c>
      <c r="J84" s="32">
        <f>VLOOKUP(A84,'1. Sub Calidad Ambiental'!$1:$1048576,9,FALSE)</f>
        <v>180449.56339299999</v>
      </c>
      <c r="K84" s="32">
        <f>VLOOKUP(A84,'1. Sub Calidad Ambiental'!$1:$1048576,10,FALSE)</f>
        <v>5.3708666168158482E-2</v>
      </c>
      <c r="L84" s="33">
        <f>VLOOKUP(A84,'1. Sub Calidad Ambiental'!$1:$1048576,11,FALSE)</f>
        <v>0.2898353532223481</v>
      </c>
      <c r="M84" s="34">
        <f>VLOOKUP(A84,'2. Sub Densidad'!$1:$1048576,3,FALSE)</f>
        <v>3359784.8590770001</v>
      </c>
      <c r="N84" s="34">
        <f>VLOOKUP(A84,'2. Sub Densidad'!$1:$1048576,4,FALSE)</f>
        <v>1016501.67227</v>
      </c>
      <c r="O84" s="34">
        <f>VLOOKUP(A84,'2. Sub Densidad'!$1:$1048576,5,FALSE)</f>
        <v>0.30254963186817063</v>
      </c>
      <c r="P84" s="34">
        <f>VLOOKUP(A84,'2. Sub Densidad'!$1:$1048576,6,FALSE)</f>
        <v>5615663.1897190996</v>
      </c>
      <c r="Q84" s="34">
        <f>VLOOKUP(A84,'2. Sub Densidad'!$1:$1048576,7,FALSE)</f>
        <v>1.6714353523403382</v>
      </c>
      <c r="R84" s="34">
        <f>VLOOKUP(A84,'2. Sub Densidad'!$1:$1048576,8,FALSE)</f>
        <v>0.85310966379603459</v>
      </c>
      <c r="S84" s="34">
        <f>VLOOKUP(A84,'2. Sub Densidad'!$1:$1048576,9,FALSE)</f>
        <v>28050</v>
      </c>
      <c r="T84" s="46">
        <f>VLOOKUP(A84,'2. Sub Densidad'!$1:$1048576,10,FALSE)</f>
        <v>83.487488564091848</v>
      </c>
      <c r="U84" s="34">
        <f>VLOOKUP(A84,'2. Sub Densidad'!$1:$1048576,11,FALSE)</f>
        <v>0.13114822954704278</v>
      </c>
      <c r="V84" s="35">
        <f>VLOOKUP(A84,'2. Sub Densidad'!$1:$1048576,12,FALSE)</f>
        <v>0.4289358417370826</v>
      </c>
      <c r="W84" s="38">
        <f>VLOOKUP(A84,'4. Sub proximidad '!A:M,3,FALSE)</f>
        <v>8886.4730139500007</v>
      </c>
      <c r="X84" s="49">
        <f>VLOOKUP(A84,'4. Sub proximidad '!A:M,4,FALSE)</f>
        <v>0.7059452818714782</v>
      </c>
      <c r="Y84" s="37">
        <f>VLOOKUP(A84,'3. Sub Confort'!A:P,3,FALSE)</f>
        <v>3359784.8590770001</v>
      </c>
      <c r="Z84" s="37">
        <f>VLOOKUP(A84,'3. Sub Confort'!A:P,4,FALSE)</f>
        <v>278000.156227</v>
      </c>
      <c r="AA84" s="37">
        <f>VLOOKUP(A84,'3. Sub Confort'!A:P,5,FALSE)</f>
        <v>8.2743439799705568E-2</v>
      </c>
      <c r="AB84" s="37">
        <f>VLOOKUP(A84,'3. Sub Confort'!A:P,6,FALSE)</f>
        <v>3.5453692678694502</v>
      </c>
      <c r="AC84" s="37">
        <f>VLOOKUP(A84,'3. Sub Confort'!A:P,7,FALSE)</f>
        <v>0.23561681568373499</v>
      </c>
      <c r="AD84" s="37">
        <f>VLOOKUP(A84,'3. Sub Confort'!A:P,8,FALSE)</f>
        <v>0.12096178377071293</v>
      </c>
      <c r="AE84" s="37">
        <f>VLOOKUP(A84,'3. Sub Confort'!A:P,9,FALSE)</f>
        <v>346</v>
      </c>
      <c r="AF84" s="37">
        <f>VLOOKUP(A84,'3. Sub Confort'!A:P,10,FALSE)</f>
        <v>1.0298278446764983</v>
      </c>
      <c r="AG84" s="37">
        <f>VLOOKUP(A84,'3. Sub Confort'!A:P,11,FALSE)</f>
        <v>0.17000689410021164</v>
      </c>
      <c r="AH84" s="37">
        <f>VLOOKUP(A84,'3. Sub Confort'!A:P,12,FALSE)</f>
        <v>0.35308285163776498</v>
      </c>
      <c r="AI84" s="37">
        <f>VLOOKUP(A84,'3. Sub Confort'!A:P,13,FALSE)</f>
        <v>4.2886376038069622</v>
      </c>
      <c r="AJ84" s="37">
        <f>VLOOKUP(A84,'3. Sub Confort'!A:P,14,FALSE)</f>
        <v>0.37138777819507585</v>
      </c>
      <c r="AK84" s="51">
        <f>VLOOKUP(A84,'3. Sub Confort'!A:P,16,FALSE)</f>
        <v>0.3211022424975789</v>
      </c>
      <c r="AL84">
        <f>VLOOKUP(B84,semaforos!A:M,2,FALSE)</f>
        <v>74</v>
      </c>
      <c r="AM84">
        <f>VLOOKUP(B84,semaforos!A:M,4,FALSE)</f>
        <v>0.22025219799419896</v>
      </c>
      <c r="AN84">
        <f>VLOOKUP(B84,'cestos y bancos'!A:M,2,FALSE)</f>
        <v>152</v>
      </c>
      <c r="AO84">
        <f>VLOOKUP(B84,'cestos y bancos'!A:M,4,FALSE)</f>
        <v>0.4524099202043006</v>
      </c>
      <c r="AP84">
        <f>VLOOKUP(B84,'cestos y bancos'!A:M,5,FALSE)</f>
        <v>0.2359499829020284</v>
      </c>
      <c r="AQ84">
        <f>VLOOKUP(B84,luminarias!A:M,2,FALSE)</f>
        <v>2431</v>
      </c>
      <c r="AR84">
        <f>VLOOKUP(B84,luminarias!A:M,4,FALSE)</f>
        <v>7.2355823422148333</v>
      </c>
      <c r="AS84">
        <f>VLOOKUP(B84,luminarias!A:M,5,FALSE)</f>
        <v>0.42411841720922344</v>
      </c>
      <c r="AT84">
        <f>VLOOKUP(B84,puentes!A:M,2,FALSE)</f>
        <v>10</v>
      </c>
      <c r="AU84">
        <f>VLOOKUP(B84,puentes!A:M,4,FALSE)</f>
        <v>2.9763810539756616E-2</v>
      </c>
      <c r="AV84">
        <f t="shared" si="5"/>
        <v>0.22752110216130184</v>
      </c>
      <c r="AW84" s="54">
        <f>VLOOKUP(B84,entropia!A:CM,82,FALSE)</f>
        <v>0.32501539349898168</v>
      </c>
      <c r="AX84" s="54">
        <f>VLOOKUP(B84,'empleo 2016'!A:C,3,FALSE)</f>
        <v>63904</v>
      </c>
      <c r="AY84" s="54">
        <f>VLOOKUP(B84,'empleo 2016'!A:G,5,FALSE)</f>
        <v>190.20252636013939</v>
      </c>
      <c r="AZ84" s="54">
        <f>VLOOKUP(B84,'empleo 2016'!A:G,6,FALSE)</f>
        <v>0.48258640837135663</v>
      </c>
      <c r="BA84" s="59">
        <f t="shared" si="6"/>
        <v>0.40380090093516918</v>
      </c>
      <c r="BB84" s="60">
        <f t="shared" si="7"/>
        <v>0.42992392405273139</v>
      </c>
    </row>
    <row r="85" spans="1:54" x14ac:dyDescent="0.25">
      <c r="A85">
        <v>89</v>
      </c>
      <c r="B85" t="str">
        <f t="shared" si="4"/>
        <v>UPZ89</v>
      </c>
      <c r="C85" t="str">
        <f>VLOOKUP(A85,'1. Sub Calidad Ambiental'!$1:$1048576,2,FALSE)</f>
        <v>SAN ISIDRO - PATIOS</v>
      </c>
      <c r="D85" s="32">
        <f>VLOOKUP(A85,'1. Sub Calidad Ambiental'!$1:$1048576,3,FALSE)</f>
        <v>1130182.3433999999</v>
      </c>
      <c r="E85" s="32">
        <f>VLOOKUP(A85,'1. Sub Calidad Ambiental'!$1:$1048576,4,FALSE)</f>
        <v>76.923376608217325</v>
      </c>
      <c r="F85" s="32">
        <f>VLOOKUP(A85,'1. Sub Calidad Ambiental'!$1:$1048576,5,FALSE)</f>
        <v>0.32341589271795013</v>
      </c>
      <c r="G85" s="32">
        <f>VLOOKUP(A85,'1. Sub Calidad Ambiental'!$1:$1048576,6,FALSE)</f>
        <v>1527</v>
      </c>
      <c r="H85" s="32">
        <f>VLOOKUP(A85,'1. Sub Calidad Ambiental'!$1:$1048576,7,FALSE)</f>
        <v>13.511094107223689</v>
      </c>
      <c r="I85" s="32">
        <f>VLOOKUP(A85,'1. Sub Calidad Ambiental'!$1:$1048576,8,FALSE)</f>
        <v>7.8150551315553235E-2</v>
      </c>
      <c r="J85" s="32">
        <f>VLOOKUP(A85,'1. Sub Calidad Ambiental'!$1:$1048576,9,FALSE)</f>
        <v>0</v>
      </c>
      <c r="K85" s="32">
        <f>VLOOKUP(A85,'1. Sub Calidad Ambiental'!$1:$1048576,10,FALSE)</f>
        <v>0</v>
      </c>
      <c r="L85" s="33">
        <f>VLOOKUP(A85,'1. Sub Calidad Ambiental'!$1:$1048576,11,FALSE)</f>
        <v>0.25157821953253434</v>
      </c>
      <c r="M85" s="34">
        <f>VLOOKUP(A85,'2. Sub Densidad'!$1:$1048576,3,FALSE)</f>
        <v>1130182.3433999999</v>
      </c>
      <c r="N85" s="34">
        <f>VLOOKUP(A85,'2. Sub Densidad'!$1:$1048576,4,FALSE)</f>
        <v>188542.06002400001</v>
      </c>
      <c r="O85" s="34">
        <f>VLOOKUP(A85,'2. Sub Densidad'!$1:$1048576,5,FALSE)</f>
        <v>0.16682446078284754</v>
      </c>
      <c r="P85" s="34">
        <f>VLOOKUP(A85,'2. Sub Densidad'!$1:$1048576,6,FALSE)</f>
        <v>288927.65951539</v>
      </c>
      <c r="Q85" s="34">
        <f>VLOOKUP(A85,'2. Sub Densidad'!$1:$1048576,7,FALSE)</f>
        <v>0.25564694157775497</v>
      </c>
      <c r="R85" s="34">
        <f>VLOOKUP(A85,'2. Sub Densidad'!$1:$1048576,8,FALSE)</f>
        <v>0.13005471538901284</v>
      </c>
      <c r="S85" s="34">
        <f>VLOOKUP(A85,'2. Sub Densidad'!$1:$1048576,9,FALSE)</f>
        <v>16851</v>
      </c>
      <c r="T85" s="46">
        <f>VLOOKUP(A85,'2. Sub Densidad'!$1:$1048576,10,FALSE)</f>
        <v>149.09983418521702</v>
      </c>
      <c r="U85" s="34">
        <f>VLOOKUP(A85,'2. Sub Densidad'!$1:$1048576,11,FALSE)</f>
        <v>0.23583171146190662</v>
      </c>
      <c r="V85" s="35">
        <f>VLOOKUP(A85,'2. Sub Densidad'!$1:$1048576,12,FALSE)</f>
        <v>0.17757029587792231</v>
      </c>
      <c r="W85" s="38">
        <f>VLOOKUP(A85,'4. Sub proximidad '!A:M,3,FALSE)</f>
        <v>3726.3224591899998</v>
      </c>
      <c r="X85" s="49">
        <f>VLOOKUP(A85,'4. Sub proximidad '!A:M,4,FALSE)</f>
        <v>0.20385535443298314</v>
      </c>
      <c r="Y85" s="37">
        <f>VLOOKUP(A85,'3. Sub Confort'!A:P,3,FALSE)</f>
        <v>1130182.3433999999</v>
      </c>
      <c r="Z85" s="37">
        <f>VLOOKUP(A85,'3. Sub Confort'!A:P,4,FALSE)</f>
        <v>9443.6178380000001</v>
      </c>
      <c r="AA85" s="37">
        <f>VLOOKUP(A85,'3. Sub Confort'!A:P,5,FALSE)</f>
        <v>8.3558355810002833E-3</v>
      </c>
      <c r="AB85" s="37">
        <f>VLOOKUP(A85,'3. Sub Confort'!A:P,6,FALSE)</f>
        <v>2.0936843769272699</v>
      </c>
      <c r="AC85" s="37">
        <f>VLOOKUP(A85,'3. Sub Confort'!A:P,7,FALSE)</f>
        <v>3.5153861318421499E-2</v>
      </c>
      <c r="AD85" s="37">
        <f>VLOOKUP(A85,'3. Sub Confort'!A:P,8,FALSE)</f>
        <v>1.5055342015355588E-2</v>
      </c>
      <c r="AE85" s="37">
        <f>VLOOKUP(A85,'3. Sub Confort'!A:P,9,FALSE)</f>
        <v>184</v>
      </c>
      <c r="AF85" s="37">
        <f>VLOOKUP(A85,'3. Sub Confort'!A:P,10,FALSE)</f>
        <v>1.6280558714663778</v>
      </c>
      <c r="AG85" s="37">
        <f>VLOOKUP(A85,'3. Sub Confort'!A:P,11,FALSE)</f>
        <v>0.27876707575380244</v>
      </c>
      <c r="AH85" s="37">
        <f>VLOOKUP(A85,'3. Sub Confort'!A:P,12,FALSE)</f>
        <v>0.31884057971014501</v>
      </c>
      <c r="AI85" s="37" t="e">
        <f>VLOOKUP(A85,'3. Sub Confort'!A:P,13,FALSE)</f>
        <v>#N/A</v>
      </c>
      <c r="AJ85" s="37">
        <f>VLOOKUP(A85,'3. Sub Confort'!A:P,14,FALSE)</f>
        <v>1</v>
      </c>
      <c r="AK85" s="51">
        <f>VLOOKUP(A85,'3. Sub Confort'!A:P,16,FALSE)</f>
        <v>0.10314315548490008</v>
      </c>
      <c r="AL85">
        <v>0</v>
      </c>
      <c r="AM85">
        <v>0</v>
      </c>
      <c r="AN85">
        <v>0</v>
      </c>
      <c r="AO85">
        <v>0</v>
      </c>
      <c r="AP85">
        <v>0</v>
      </c>
      <c r="AQ85">
        <f>VLOOKUP(B85,luminarias!A:M,2,FALSE)</f>
        <v>667</v>
      </c>
      <c r="AR85">
        <f>VLOOKUP(B85,luminarias!A:M,4,FALSE)</f>
        <v>5.9017025340656195</v>
      </c>
      <c r="AS85">
        <f>VLOOKUP(B85,luminarias!A:M,5,FALSE)</f>
        <v>0.34593217507651103</v>
      </c>
      <c r="AT85">
        <f>VLOOKUP(B85,puentes!A:M,2,FALSE)</f>
        <v>1</v>
      </c>
      <c r="AU85">
        <f>VLOOKUP(B85,puentes!A:M,4,FALSE)</f>
        <v>8.8481297362303143E-3</v>
      </c>
      <c r="AV85">
        <f t="shared" si="5"/>
        <v>8.8695076203185341E-2</v>
      </c>
      <c r="AW85" s="54">
        <f>VLOOKUP(B85,entropia!A:CM,82,FALSE)</f>
        <v>0.13962917218104112</v>
      </c>
      <c r="AX85" s="54">
        <f>VLOOKUP(B85,'empleo 2016'!A:C,3,FALSE)</f>
        <v>193</v>
      </c>
      <c r="AY85" s="54">
        <f>VLOOKUP(B85,'empleo 2016'!A:G,5,FALSE)</f>
        <v>1.7076889924411454</v>
      </c>
      <c r="AZ85" s="54">
        <f>VLOOKUP(B85,'empleo 2016'!A:G,6,FALSE)</f>
        <v>4.1737031032189672E-3</v>
      </c>
      <c r="BA85" s="59">
        <f t="shared" si="6"/>
        <v>7.1901437642130042E-2</v>
      </c>
      <c r="BB85" s="60">
        <f t="shared" si="7"/>
        <v>0.161609692594094</v>
      </c>
    </row>
    <row r="86" spans="1:54" x14ac:dyDescent="0.25">
      <c r="A86">
        <v>90</v>
      </c>
      <c r="B86" t="str">
        <f t="shared" si="4"/>
        <v>UPZ90</v>
      </c>
      <c r="C86" t="str">
        <f>VLOOKUP(A86,'1. Sub Calidad Ambiental'!$1:$1048576,2,FALSE)</f>
        <v>PARDO RUBIO</v>
      </c>
      <c r="D86" s="32">
        <f>VLOOKUP(A86,'1. Sub Calidad Ambiental'!$1:$1048576,3,FALSE)</f>
        <v>2851990.0515720001</v>
      </c>
      <c r="E86" s="32">
        <f>VLOOKUP(A86,'1. Sub Calidad Ambiental'!$1:$1048576,4,FALSE)</f>
        <v>86.861529845811461</v>
      </c>
      <c r="F86" s="32">
        <f>VLOOKUP(A86,'1. Sub Calidad Ambiental'!$1:$1048576,5,FALSE)</f>
        <v>0.61766160231715783</v>
      </c>
      <c r="G86" s="32">
        <f>VLOOKUP(A86,'1. Sub Calidad Ambiental'!$1:$1048576,6,FALSE)</f>
        <v>9626</v>
      </c>
      <c r="H86" s="32">
        <f>VLOOKUP(A86,'1. Sub Calidad Ambiental'!$1:$1048576,7,FALSE)</f>
        <v>33.751870889921953</v>
      </c>
      <c r="I86" s="32">
        <f>VLOOKUP(A86,'1. Sub Calidad Ambiental'!$1:$1048576,8,FALSE)</f>
        <v>0.19522677416394543</v>
      </c>
      <c r="J86" s="32">
        <f>VLOOKUP(A86,'1. Sub Calidad Ambiental'!$1:$1048576,9,FALSE)</f>
        <v>133919.09063600001</v>
      </c>
      <c r="K86" s="32">
        <f>VLOOKUP(A86,'1. Sub Calidad Ambiental'!$1:$1048576,10,FALSE)</f>
        <v>4.6956366682339788E-2</v>
      </c>
      <c r="L86" s="33">
        <f>VLOOKUP(A86,'1. Sub Calidad Ambiental'!$1:$1048576,11,FALSE)</f>
        <v>0.20817384617637577</v>
      </c>
      <c r="M86" s="34">
        <f>VLOOKUP(A86,'2. Sub Densidad'!$1:$1048576,3,FALSE)</f>
        <v>2851990.0515720001</v>
      </c>
      <c r="N86" s="34">
        <f>VLOOKUP(A86,'2. Sub Densidad'!$1:$1048576,4,FALSE)</f>
        <v>708136.92338599998</v>
      </c>
      <c r="O86" s="34">
        <f>VLOOKUP(A86,'2. Sub Densidad'!$1:$1048576,5,FALSE)</f>
        <v>0.2482957200343946</v>
      </c>
      <c r="P86" s="34">
        <f>VLOOKUP(A86,'2. Sub Densidad'!$1:$1048576,6,FALSE)</f>
        <v>2993086.7059538402</v>
      </c>
      <c r="Q86" s="34">
        <f>VLOOKUP(A86,'2. Sub Densidad'!$1:$1048576,7,FALSE)</f>
        <v>1.0494730527913547</v>
      </c>
      <c r="R86" s="34">
        <f>VLOOKUP(A86,'2. Sub Densidad'!$1:$1048576,8,FALSE)</f>
        <v>0.53546833053404319</v>
      </c>
      <c r="S86" s="34">
        <f>VLOOKUP(A86,'2. Sub Densidad'!$1:$1048576,9,FALSE)</f>
        <v>35575</v>
      </c>
      <c r="T86" s="46">
        <f>VLOOKUP(A86,'2. Sub Densidad'!$1:$1048576,10,FALSE)</f>
        <v>124.73746176074937</v>
      </c>
      <c r="U86" s="34">
        <f>VLOOKUP(A86,'2. Sub Densidad'!$1:$1048576,11,FALSE)</f>
        <v>0.1969619233304668</v>
      </c>
      <c r="V86" s="35">
        <f>VLOOKUP(A86,'2. Sub Densidad'!$1:$1048576,12,FALSE)</f>
        <v>0.32690865796630153</v>
      </c>
      <c r="W86" s="38">
        <f>VLOOKUP(A86,'4. Sub proximidad '!A:M,3,FALSE)</f>
        <v>9726.4558382600007</v>
      </c>
      <c r="X86" s="49">
        <f>VLOOKUP(A86,'4. Sub proximidad '!A:M,4,FALSE)</f>
        <v>0.78767679548368241</v>
      </c>
      <c r="Y86" s="37">
        <f>VLOOKUP(A86,'3. Sub Confort'!A:P,3,FALSE)</f>
        <v>2851990.0515720001</v>
      </c>
      <c r="Z86" s="37">
        <f>VLOOKUP(A86,'3. Sub Confort'!A:P,4,FALSE)</f>
        <v>165703.39606699999</v>
      </c>
      <c r="AA86" s="37">
        <f>VLOOKUP(A86,'3. Sub Confort'!A:P,5,FALSE)</f>
        <v>5.8100972678942292E-2</v>
      </c>
      <c r="AB86" s="37">
        <f>VLOOKUP(A86,'3. Sub Confort'!A:P,6,FALSE)</f>
        <v>2.5020776453906</v>
      </c>
      <c r="AC86" s="37">
        <f>VLOOKUP(A86,'3. Sub Confort'!A:P,7,FALSE)</f>
        <v>9.1548828056644493E-2</v>
      </c>
      <c r="AD86" s="37">
        <f>VLOOKUP(A86,'3. Sub Confort'!A:P,8,FALSE)</f>
        <v>6.6462936523367849E-2</v>
      </c>
      <c r="AE86" s="37">
        <f>VLOOKUP(A86,'3. Sub Confort'!A:P,9,FALSE)</f>
        <v>432</v>
      </c>
      <c r="AF86" s="37">
        <f>VLOOKUP(A86,'3. Sub Confort'!A:P,10,FALSE)</f>
        <v>1.5147317914446585</v>
      </c>
      <c r="AG86" s="37">
        <f>VLOOKUP(A86,'3. Sub Confort'!A:P,11,FALSE)</f>
        <v>0.2581643173123005</v>
      </c>
      <c r="AH86" s="37">
        <f>VLOOKUP(A86,'3. Sub Confort'!A:P,12,FALSE)</f>
        <v>0.33796296296296302</v>
      </c>
      <c r="AI86" s="37">
        <f>VLOOKUP(A86,'3. Sub Confort'!A:P,13,FALSE)</f>
        <v>7.0799912074052092</v>
      </c>
      <c r="AJ86" s="37">
        <f>VLOOKUP(A86,'3. Sub Confort'!A:P,14,FALSE)</f>
        <v>0.62612582047413512</v>
      </c>
      <c r="AK86" s="51">
        <f>VLOOKUP(A86,'3. Sub Confort'!A:P,16,FALSE)</f>
        <v>0.23278337355773684</v>
      </c>
      <c r="AL86">
        <f>VLOOKUP(B86,semaforos!A:M,2,FALSE)</f>
        <v>16</v>
      </c>
      <c r="AM86">
        <f>VLOOKUP(B86,semaforos!A:M,4,FALSE)</f>
        <v>5.6101177460952618E-2</v>
      </c>
      <c r="AN86">
        <f>VLOOKUP(B86,'cestos y bancos'!A:M,2,FALSE)</f>
        <v>81</v>
      </c>
      <c r="AO86">
        <f>VLOOKUP(B86,'cestos y bancos'!A:M,4,FALSE)</f>
        <v>0.2840122108960727</v>
      </c>
      <c r="AP86">
        <f>VLOOKUP(B86,'cestos y bancos'!A:M,5,FALSE)</f>
        <v>0.14812379948395885</v>
      </c>
      <c r="AQ86">
        <f>VLOOKUP(B86,luminarias!A:M,2,FALSE)</f>
        <v>2062</v>
      </c>
      <c r="AR86">
        <f>VLOOKUP(B86,luminarias!A:M,4,FALSE)</f>
        <v>7.2300392452802695</v>
      </c>
      <c r="AS86">
        <f>VLOOKUP(B86,luminarias!A:M,5,FALSE)</f>
        <v>0.42379350493718576</v>
      </c>
      <c r="AT86">
        <f>VLOOKUP(B86,puentes!A:M,2,FALSE)</f>
        <v>18</v>
      </c>
      <c r="AU86">
        <f>VLOOKUP(B86,puentes!A:M,4,FALSE)</f>
        <v>6.3113824643571709E-2</v>
      </c>
      <c r="AV86">
        <f t="shared" si="5"/>
        <v>0.17278307663141723</v>
      </c>
      <c r="AW86" s="54">
        <f>VLOOKUP(B86,entropia!A:CM,82,FALSE)</f>
        <v>0.42175732286827688</v>
      </c>
      <c r="AX86" s="54">
        <f>VLOOKUP(B86,'empleo 2016'!A:C,3,FALSE)</f>
        <v>17983</v>
      </c>
      <c r="AY86" s="54">
        <f>VLOOKUP(B86,'empleo 2016'!A:G,5,FALSE)</f>
        <v>63.054186017382591</v>
      </c>
      <c r="AZ86" s="54">
        <f>VLOOKUP(B86,'empleo 2016'!A:G,6,FALSE)</f>
        <v>0.15987528098343859</v>
      </c>
      <c r="BA86" s="59">
        <f t="shared" si="6"/>
        <v>0.29081630192585772</v>
      </c>
      <c r="BB86" s="60">
        <f t="shared" si="7"/>
        <v>0.36927179502199087</v>
      </c>
    </row>
    <row r="87" spans="1:54" x14ac:dyDescent="0.25">
      <c r="A87">
        <v>91</v>
      </c>
      <c r="B87" t="str">
        <f t="shared" si="4"/>
        <v>UPZ91</v>
      </c>
      <c r="C87" t="str">
        <f>VLOOKUP(A87,'1. Sub Calidad Ambiental'!$1:$1048576,2,FALSE)</f>
        <v>SAGRADO CORAZON</v>
      </c>
      <c r="D87" s="32">
        <f>VLOOKUP(A87,'1. Sub Calidad Ambiental'!$1:$1048576,3,FALSE)</f>
        <v>1461892.7367070001</v>
      </c>
      <c r="E87" s="32">
        <f>VLOOKUP(A87,'1. Sub Calidad Ambiental'!$1:$1048576,4,FALSE)</f>
        <v>92.003757398851562</v>
      </c>
      <c r="F87" s="32">
        <f>VLOOKUP(A87,'1. Sub Calidad Ambiental'!$1:$1048576,5,FALSE)</f>
        <v>0.7699110554188866</v>
      </c>
      <c r="G87" s="32">
        <f>VLOOKUP(A87,'1. Sub Calidad Ambiental'!$1:$1048576,6,FALSE)</f>
        <v>25274</v>
      </c>
      <c r="H87" s="32">
        <f>VLOOKUP(A87,'1. Sub Calidad Ambiental'!$1:$1048576,7,FALSE)</f>
        <v>172.88546119280394</v>
      </c>
      <c r="I87" s="32">
        <f>VLOOKUP(A87,'1. Sub Calidad Ambiental'!$1:$1048576,8,FALSE)</f>
        <v>0.99999999995837674</v>
      </c>
      <c r="J87" s="32">
        <f>VLOOKUP(A87,'1. Sub Calidad Ambiental'!$1:$1048576,9,FALSE)</f>
        <v>387320.958117</v>
      </c>
      <c r="K87" s="32">
        <f>VLOOKUP(A87,'1. Sub Calidad Ambiental'!$1:$1048576,10,FALSE)</f>
        <v>0.26494485429174741</v>
      </c>
      <c r="L87" s="33">
        <f>VLOOKUP(A87,'1. Sub Calidad Ambiental'!$1:$1048576,11,FALSE)</f>
        <v>0.49834459961041255</v>
      </c>
      <c r="M87" s="34">
        <f>VLOOKUP(A87,'2. Sub Densidad'!$1:$1048576,3,FALSE)</f>
        <v>1461892.7367070001</v>
      </c>
      <c r="N87" s="34">
        <f>VLOOKUP(A87,'2. Sub Densidad'!$1:$1048576,4,FALSE)</f>
        <v>352433.147673</v>
      </c>
      <c r="O87" s="34">
        <f>VLOOKUP(A87,'2. Sub Densidad'!$1:$1048576,5,FALSE)</f>
        <v>0.24108003195013919</v>
      </c>
      <c r="P87" s="34">
        <f>VLOOKUP(A87,'2. Sub Densidad'!$1:$1048576,6,FALSE)</f>
        <v>1914736.5043893401</v>
      </c>
      <c r="Q87" s="34">
        <f>VLOOKUP(A87,'2. Sub Densidad'!$1:$1048576,7,FALSE)</f>
        <v>1.3097653858670899</v>
      </c>
      <c r="R87" s="34">
        <f>VLOOKUP(A87,'2. Sub Densidad'!$1:$1048576,8,FALSE)</f>
        <v>0.66840179575533731</v>
      </c>
      <c r="S87" s="34">
        <f>VLOOKUP(A87,'2. Sub Densidad'!$1:$1048576,9,FALSE)</f>
        <v>5207</v>
      </c>
      <c r="T87" s="46">
        <f>VLOOKUP(A87,'2. Sub Densidad'!$1:$1048576,10,FALSE)</f>
        <v>35.618208294331332</v>
      </c>
      <c r="U87" s="34">
        <f>VLOOKUP(A87,'2. Sub Densidad'!$1:$1048576,11,FALSE)</f>
        <v>5.4773533779671944E-2</v>
      </c>
      <c r="V87" s="35">
        <f>VLOOKUP(A87,'2. Sub Densidad'!$1:$1048576,12,FALSE)</f>
        <v>0.3214184538283828</v>
      </c>
      <c r="W87" s="38">
        <f>VLOOKUP(A87,'4. Sub proximidad '!A:M,3,FALSE)</f>
        <v>11908.5743029</v>
      </c>
      <c r="X87" s="49">
        <f>VLOOKUP(A87,'4. Sub proximidad '!A:M,4,FALSE)</f>
        <v>1</v>
      </c>
      <c r="Y87" s="37">
        <f>VLOOKUP(A87,'3. Sub Confort'!A:P,3,FALSE)</f>
        <v>1461892.7367070001</v>
      </c>
      <c r="Z87" s="37">
        <f>VLOOKUP(A87,'3. Sub Confort'!A:P,4,FALSE)</f>
        <v>110563.443776</v>
      </c>
      <c r="AA87" s="37">
        <f>VLOOKUP(A87,'3. Sub Confort'!A:P,5,FALSE)</f>
        <v>7.5630339353796025E-2</v>
      </c>
      <c r="AB87" s="37">
        <f>VLOOKUP(A87,'3. Sub Confort'!A:P,6,FALSE)</f>
        <v>3.6429793583159702</v>
      </c>
      <c r="AC87" s="37">
        <f>VLOOKUP(A87,'3. Sub Confort'!A:P,7,FALSE)</f>
        <v>0.24909577880367001</v>
      </c>
      <c r="AD87" s="37">
        <f>VLOOKUP(A87,'3. Sub Confort'!A:P,8,FALSE)</f>
        <v>0.11899669921626452</v>
      </c>
      <c r="AE87" s="37">
        <f>VLOOKUP(A87,'3. Sub Confort'!A:P,9,FALSE)</f>
        <v>220</v>
      </c>
      <c r="AF87" s="37">
        <f>VLOOKUP(A87,'3. Sub Confort'!A:P,10,FALSE)</f>
        <v>1.5048983723358735</v>
      </c>
      <c r="AG87" s="37">
        <f>VLOOKUP(A87,'3. Sub Confort'!A:P,11,FALSE)</f>
        <v>0.25637656347822113</v>
      </c>
      <c r="AH87" s="37">
        <f>VLOOKUP(A87,'3. Sub Confort'!A:P,12,FALSE)</f>
        <v>0.38939393939393901</v>
      </c>
      <c r="AI87" s="37">
        <f>VLOOKUP(A87,'3. Sub Confort'!A:P,13,FALSE)</f>
        <v>4.663854874178111</v>
      </c>
      <c r="AJ87" s="37">
        <f>VLOOKUP(A87,'3. Sub Confort'!A:P,14,FALSE)</f>
        <v>0.40562998697880964</v>
      </c>
      <c r="AK87" s="51">
        <f>VLOOKUP(A87,'3. Sub Confort'!A:P,16,FALSE)</f>
        <v>0.39093618056398949</v>
      </c>
      <c r="AL87">
        <f>VLOOKUP(B87,semaforos!A:M,2,FALSE)</f>
        <v>34</v>
      </c>
      <c r="AM87">
        <f>VLOOKUP(B87,semaforos!A:M,4,FALSE)</f>
        <v>0.23257520299688497</v>
      </c>
      <c r="AN87">
        <f>VLOOKUP(B87,'cestos y bancos'!A:M,2,FALSE)</f>
        <v>257</v>
      </c>
      <c r="AO87">
        <f>VLOOKUP(B87,'cestos y bancos'!A:M,4,FALSE)</f>
        <v>1.757994916770572</v>
      </c>
      <c r="AP87">
        <f>VLOOKUP(B87,'cestos y bancos'!A:M,5,FALSE)</f>
        <v>0.91686510845419389</v>
      </c>
      <c r="AQ87">
        <f>VLOOKUP(B87,luminarias!A:M,2,FALSE)</f>
        <v>1825</v>
      </c>
      <c r="AR87">
        <f>VLOOKUP(B87,luminarias!A:M,4,FALSE)</f>
        <v>12.483816043215151</v>
      </c>
      <c r="AS87">
        <f>VLOOKUP(B87,luminarias!A:M,5,FALSE)</f>
        <v>0.73174708690535373</v>
      </c>
      <c r="AT87">
        <f>VLOOKUP(B87,puentes!A:M,2,FALSE)</f>
        <v>14</v>
      </c>
      <c r="AU87">
        <f>VLOOKUP(B87,puentes!A:M,4,FALSE)</f>
        <v>9.5766260057540881E-2</v>
      </c>
      <c r="AV87">
        <f t="shared" si="5"/>
        <v>0.49423841460349338</v>
      </c>
      <c r="AW87" s="54">
        <f>VLOOKUP(B87,entropia!A:CM,82,FALSE)</f>
        <v>0.58363565912155646</v>
      </c>
      <c r="AX87" s="54">
        <f>VLOOKUP(B87,'empleo 2016'!A:C,3,FALSE)</f>
        <v>57608</v>
      </c>
      <c r="AY87" s="54">
        <f>VLOOKUP(B87,'empleo 2016'!A:G,5,FALSE)</f>
        <v>394.06373182543922</v>
      </c>
      <c r="AZ87" s="54">
        <f>VLOOKUP(B87,'empleo 2016'!A:G,6,FALSE)</f>
        <v>1</v>
      </c>
      <c r="BA87" s="59">
        <f t="shared" si="6"/>
        <v>0.79181782956077829</v>
      </c>
      <c r="BB87" s="60">
        <f t="shared" si="7"/>
        <v>0.60050341271271268</v>
      </c>
    </row>
    <row r="88" spans="1:54" x14ac:dyDescent="0.25">
      <c r="A88">
        <v>92</v>
      </c>
      <c r="B88" t="str">
        <f t="shared" si="4"/>
        <v>UPZ92</v>
      </c>
      <c r="C88" t="str">
        <f>VLOOKUP(A88,'1. Sub Calidad Ambiental'!$1:$1048576,2,FALSE)</f>
        <v>LA MACARENA</v>
      </c>
      <c r="D88" s="32">
        <f>VLOOKUP(A88,'1. Sub Calidad Ambiental'!$1:$1048576,3,FALSE)</f>
        <v>858972.81450400001</v>
      </c>
      <c r="E88" s="32">
        <f>VLOOKUP(A88,'1. Sub Calidad Ambiental'!$1:$1048576,4,FALSE)</f>
        <v>92.438017000000002</v>
      </c>
      <c r="F88" s="32">
        <f>VLOOKUP(A88,'1. Sub Calidad Ambiental'!$1:$1048576,5,FALSE)</f>
        <v>0.78276847685678796</v>
      </c>
      <c r="G88" s="32">
        <f>VLOOKUP(A88,'1. Sub Calidad Ambiental'!$1:$1048576,6,FALSE)</f>
        <v>2522</v>
      </c>
      <c r="H88" s="32">
        <f>VLOOKUP(A88,'1. Sub Calidad Ambiental'!$1:$1048576,7,FALSE)</f>
        <v>29.360649806551656</v>
      </c>
      <c r="I88" s="32">
        <f>VLOOKUP(A88,'1. Sub Calidad Ambiental'!$1:$1048576,8,FALSE)</f>
        <v>0.16982717692256505</v>
      </c>
      <c r="J88" s="32">
        <f>VLOOKUP(A88,'1. Sub Calidad Ambiental'!$1:$1048576,9,FALSE)</f>
        <v>33613.958643999998</v>
      </c>
      <c r="K88" s="32">
        <f>VLOOKUP(A88,'1. Sub Calidad Ambiental'!$1:$1048576,10,FALSE)</f>
        <v>3.9132738634353445E-2</v>
      </c>
      <c r="L88" s="33">
        <f>VLOOKUP(A88,'1. Sub Calidad Ambiental'!$1:$1048576,11,FALSE)</f>
        <v>0.14206381290004347</v>
      </c>
      <c r="M88" s="34">
        <f>VLOOKUP(A88,'2. Sub Densidad'!$1:$1048576,3,FALSE)</f>
        <v>858972.81450400001</v>
      </c>
      <c r="N88" s="34">
        <f>VLOOKUP(A88,'2. Sub Densidad'!$1:$1048576,4,FALSE)</f>
        <v>206447.98678199999</v>
      </c>
      <c r="O88" s="34">
        <f>VLOOKUP(A88,'2. Sub Densidad'!$1:$1048576,5,FALSE)</f>
        <v>0.24034286451918743</v>
      </c>
      <c r="P88" s="34">
        <f>VLOOKUP(A88,'2. Sub Densidad'!$1:$1048576,6,FALSE)</f>
        <v>606669.12447965995</v>
      </c>
      <c r="Q88" s="34">
        <f>VLOOKUP(A88,'2. Sub Densidad'!$1:$1048576,7,FALSE)</f>
        <v>0.70627278795775539</v>
      </c>
      <c r="R88" s="34">
        <f>VLOOKUP(A88,'2. Sub Densidad'!$1:$1048576,8,FALSE)</f>
        <v>0.36019309314961478</v>
      </c>
      <c r="S88" s="34">
        <f>VLOOKUP(A88,'2. Sub Densidad'!$1:$1048576,9,FALSE)</f>
        <v>11710</v>
      </c>
      <c r="T88" s="46">
        <f>VLOOKUP(A88,'2. Sub Densidad'!$1:$1048576,10,FALSE)</f>
        <v>136.32561825325928</v>
      </c>
      <c r="U88" s="34">
        <f>VLOOKUP(A88,'2. Sub Densidad'!$1:$1048576,11,FALSE)</f>
        <v>0.21545064765706209</v>
      </c>
      <c r="V88" s="35">
        <f>VLOOKUP(A88,'2. Sub Densidad'!$1:$1048576,12,FALSE)</f>
        <v>0.27199553510862146</v>
      </c>
      <c r="W88" s="38">
        <f>VLOOKUP(A88,'4. Sub proximidad '!A:M,3,FALSE)</f>
        <v>11167.864181299999</v>
      </c>
      <c r="X88" s="49">
        <f>VLOOKUP(A88,'4. Sub proximidad '!A:M,4,FALSE)</f>
        <v>0.92792786038693387</v>
      </c>
      <c r="Y88" s="37">
        <f>VLOOKUP(A88,'3. Sub Confort'!A:P,3,FALSE)</f>
        <v>858972.81450400001</v>
      </c>
      <c r="Z88" s="37">
        <f>VLOOKUP(A88,'3. Sub Confort'!A:P,4,FALSE)</f>
        <v>61579.418186000003</v>
      </c>
      <c r="AA88" s="37">
        <f>VLOOKUP(A88,'3. Sub Confort'!A:P,5,FALSE)</f>
        <v>7.1689600818808263E-2</v>
      </c>
      <c r="AB88" s="37">
        <f>VLOOKUP(A88,'3. Sub Confort'!A:P,6,FALSE)</f>
        <v>2.2735302630568799</v>
      </c>
      <c r="AC88" s="37">
        <f>VLOOKUP(A88,'3. Sub Confort'!A:P,7,FALSE)</f>
        <v>5.9988753442007201E-2</v>
      </c>
      <c r="AD88" s="37">
        <f>VLOOKUP(A88,'3. Sub Confort'!A:P,8,FALSE)</f>
        <v>6.8764388974608001E-2</v>
      </c>
      <c r="AE88" s="37">
        <f>VLOOKUP(A88,'3. Sub Confort'!A:P,9,FALSE)</f>
        <v>211</v>
      </c>
      <c r="AF88" s="37">
        <f>VLOOKUP(A88,'3. Sub Confort'!A:P,10,FALSE)</f>
        <v>2.4564223271936556</v>
      </c>
      <c r="AG88" s="37">
        <f>VLOOKUP(A88,'3. Sub Confort'!A:P,11,FALSE)</f>
        <v>0.42936731874824191</v>
      </c>
      <c r="AH88" s="37">
        <f>VLOOKUP(A88,'3. Sub Confort'!A:P,12,FALSE)</f>
        <v>0.36808846761453401</v>
      </c>
      <c r="AI88" s="37">
        <f>VLOOKUP(A88,'3. Sub Confort'!A:P,13,FALSE)</f>
        <v>6.429834566600749</v>
      </c>
      <c r="AJ88" s="37">
        <f>VLOOKUP(A88,'3. Sub Confort'!A:P,14,FALSE)</f>
        <v>0.56679273216896209</v>
      </c>
      <c r="AK88" s="51">
        <f>VLOOKUP(A88,'3. Sub Confort'!A:P,16,FALSE)</f>
        <v>0.29126869124692234</v>
      </c>
      <c r="AL88">
        <f>VLOOKUP(B88,semaforos!A:M,2,FALSE)</f>
        <v>12</v>
      </c>
      <c r="AM88">
        <f>VLOOKUP(B88,semaforos!A:M,4,FALSE)</f>
        <v>0.13970174372665339</v>
      </c>
      <c r="AN88">
        <f>VLOOKUP(B88,'cestos y bancos'!A:M,2,FALSE)</f>
        <v>14</v>
      </c>
      <c r="AO88">
        <f>VLOOKUP(B88,'cestos y bancos'!A:M,4,FALSE)</f>
        <v>0.16298536768109564</v>
      </c>
      <c r="AP88">
        <f>VLOOKUP(B88,'cestos y bancos'!A:M,5,FALSE)</f>
        <v>8.5003429412575826E-2</v>
      </c>
      <c r="AQ88">
        <f>VLOOKUP(B88,luminarias!A:M,2,FALSE)</f>
        <v>969</v>
      </c>
      <c r="AR88">
        <f>VLOOKUP(B88,luminarias!A:M,4,FALSE)</f>
        <v>11.280915805927263</v>
      </c>
      <c r="AS88">
        <f>VLOOKUP(B88,luminarias!A:M,5,FALSE)</f>
        <v>0.66123829845267845</v>
      </c>
      <c r="AT88">
        <f>VLOOKUP(B88,puentes!A:M,2,FALSE)</f>
        <v>20</v>
      </c>
      <c r="AU88">
        <f>VLOOKUP(B88,puentes!A:M,4,FALSE)</f>
        <v>0.23283623954442234</v>
      </c>
      <c r="AV88">
        <f t="shared" si="5"/>
        <v>0.2796949277840825</v>
      </c>
      <c r="AW88" s="54">
        <f>VLOOKUP(B88,entropia!A:CM,82,FALSE)</f>
        <v>0.46406088330094553</v>
      </c>
      <c r="AX88" s="54">
        <f>VLOOKUP(B88,'empleo 2016'!A:C,3,FALSE)</f>
        <v>1331</v>
      </c>
      <c r="AY88" s="54">
        <f>VLOOKUP(B88,'empleo 2016'!A:G,5,FALSE)</f>
        <v>15.495299322870606</v>
      </c>
      <c r="AZ88" s="54">
        <f>VLOOKUP(B88,'empleo 2016'!A:G,6,FALSE)</f>
        <v>3.9167594975687003E-2</v>
      </c>
      <c r="BA88" s="59">
        <f t="shared" si="6"/>
        <v>0.25161423913831626</v>
      </c>
      <c r="BB88" s="60">
        <f t="shared" si="7"/>
        <v>0.37697402775616745</v>
      </c>
    </row>
    <row r="89" spans="1:54" x14ac:dyDescent="0.25">
      <c r="A89">
        <v>93</v>
      </c>
      <c r="B89" t="str">
        <f t="shared" si="4"/>
        <v>UPZ93</v>
      </c>
      <c r="C89" t="str">
        <f>VLOOKUP(A89,'1. Sub Calidad Ambiental'!$1:$1048576,2,FALSE)</f>
        <v>LAS NIEVES</v>
      </c>
      <c r="D89" s="32">
        <f>VLOOKUP(A89,'1. Sub Calidad Ambiental'!$1:$1048576,3,FALSE)</f>
        <v>1725738.601486</v>
      </c>
      <c r="E89" s="32">
        <f>VLOOKUP(A89,'1. Sub Calidad Ambiental'!$1:$1048576,4,FALSE)</f>
        <v>92.438017000000002</v>
      </c>
      <c r="F89" s="32">
        <f>VLOOKUP(A89,'1. Sub Calidad Ambiental'!$1:$1048576,5,FALSE)</f>
        <v>0.78276847685678796</v>
      </c>
      <c r="G89" s="32">
        <f>VLOOKUP(A89,'1. Sub Calidad Ambiental'!$1:$1048576,6,FALSE)</f>
        <v>3587</v>
      </c>
      <c r="H89" s="32">
        <f>VLOOKUP(A89,'1. Sub Calidad Ambiental'!$1:$1048576,7,FALSE)</f>
        <v>20.785303156059115</v>
      </c>
      <c r="I89" s="32">
        <f>VLOOKUP(A89,'1. Sub Calidad Ambiental'!$1:$1048576,8,FALSE)</f>
        <v>0.1202258594319504</v>
      </c>
      <c r="J89" s="32">
        <f>VLOOKUP(A89,'1. Sub Calidad Ambiental'!$1:$1048576,9,FALSE)</f>
        <v>162022.095283</v>
      </c>
      <c r="K89" s="32">
        <f>VLOOKUP(A89,'1. Sub Calidad Ambiental'!$1:$1048576,10,FALSE)</f>
        <v>9.3885652869725417E-2</v>
      </c>
      <c r="L89" s="33">
        <f>VLOOKUP(A89,'1. Sub Calidad Ambiental'!$1:$1048576,11,FALSE)</f>
        <v>0.14378101181496258</v>
      </c>
      <c r="M89" s="34">
        <f>VLOOKUP(A89,'2. Sub Densidad'!$1:$1048576,3,FALSE)</f>
        <v>1725738.601486</v>
      </c>
      <c r="N89" s="34">
        <f>VLOOKUP(A89,'2. Sub Densidad'!$1:$1048576,4,FALSE)</f>
        <v>759500.39476000005</v>
      </c>
      <c r="O89" s="34">
        <f>VLOOKUP(A89,'2. Sub Densidad'!$1:$1048576,5,FALSE)</f>
        <v>0.44010164349688247</v>
      </c>
      <c r="P89" s="34">
        <f>VLOOKUP(A89,'2. Sub Densidad'!$1:$1048576,6,FALSE)</f>
        <v>3380818.8077358902</v>
      </c>
      <c r="Q89" s="34">
        <f>VLOOKUP(A89,'2. Sub Densidad'!$1:$1048576,7,FALSE)</f>
        <v>1.9590561425842434</v>
      </c>
      <c r="R89" s="34">
        <f>VLOOKUP(A89,'2. Sub Densidad'!$1:$1048576,8,FALSE)</f>
        <v>1</v>
      </c>
      <c r="S89" s="34">
        <f>VLOOKUP(A89,'2. Sub Densidad'!$1:$1048576,9,FALSE)</f>
        <v>12223</v>
      </c>
      <c r="T89" s="46">
        <f>VLOOKUP(A89,'2. Sub Densidad'!$1:$1048576,10,FALSE)</f>
        <v>70.827644403822291</v>
      </c>
      <c r="U89" s="34">
        <f>VLOOKUP(A89,'2. Sub Densidad'!$1:$1048576,11,FALSE)</f>
        <v>0.11094964413372274</v>
      </c>
      <c r="V89" s="35">
        <f>VLOOKUP(A89,'2. Sub Densidad'!$1:$1048576,12,FALSE)</f>
        <v>0.51701709587686839</v>
      </c>
      <c r="W89" s="38">
        <f>VLOOKUP(A89,'4. Sub proximidad '!A:M,3,FALSE)</f>
        <v>10562.048387500001</v>
      </c>
      <c r="X89" s="49">
        <f>VLOOKUP(A89,'4. Sub proximidad '!A:M,4,FALSE)</f>
        <v>0.86898112913903469</v>
      </c>
      <c r="Y89" s="37">
        <f>VLOOKUP(A89,'3. Sub Confort'!A:P,3,FALSE)</f>
        <v>1725738.601486</v>
      </c>
      <c r="Z89" s="37">
        <f>VLOOKUP(A89,'3. Sub Confort'!A:P,4,FALSE)</f>
        <v>209198.43856899999</v>
      </c>
      <c r="AA89" s="37">
        <f>VLOOKUP(A89,'3. Sub Confort'!A:P,5,FALSE)</f>
        <v>0.12122255270228253</v>
      </c>
      <c r="AB89" s="37">
        <f>VLOOKUP(A89,'3. Sub Confort'!A:P,6,FALSE)</f>
        <v>4.3173582251515104</v>
      </c>
      <c r="AC89" s="37">
        <f>VLOOKUP(A89,'3. Sub Confort'!A:P,7,FALSE)</f>
        <v>0.342220657936113</v>
      </c>
      <c r="AD89" s="37">
        <f>VLOOKUP(A89,'3. Sub Confort'!A:P,8,FALSE)</f>
        <v>0.17647207901074013</v>
      </c>
      <c r="AE89" s="37">
        <f>VLOOKUP(A89,'3. Sub Confort'!A:P,9,FALSE)</f>
        <v>326</v>
      </c>
      <c r="AF89" s="37">
        <f>VLOOKUP(A89,'3. Sub Confort'!A:P,10,FALSE)</f>
        <v>1.8890462305200089</v>
      </c>
      <c r="AG89" s="37">
        <f>VLOOKUP(A89,'3. Sub Confort'!A:P,11,FALSE)</f>
        <v>0.32621613796646071</v>
      </c>
      <c r="AH89" s="37">
        <f>VLOOKUP(A89,'3. Sub Confort'!A:P,12,FALSE)</f>
        <v>0.43558282208589</v>
      </c>
      <c r="AI89" s="37">
        <f>VLOOKUP(A89,'3. Sub Confort'!A:P,13,FALSE)</f>
        <v>1.9114908211781003</v>
      </c>
      <c r="AJ89" s="37">
        <f>VLOOKUP(A89,'3. Sub Confort'!A:P,14,FALSE)</f>
        <v>0.15445011868957803</v>
      </c>
      <c r="AK89" s="51">
        <f>VLOOKUP(A89,'3. Sub Confort'!A:P,16,FALSE)</f>
        <v>0.50907380779880063</v>
      </c>
      <c r="AL89">
        <f>VLOOKUP(B89,semaforos!A:M,2,FALSE)</f>
        <v>96</v>
      </c>
      <c r="AM89">
        <f>VLOOKUP(B89,semaforos!A:M,4,FALSE)</f>
        <v>0.55628355254448003</v>
      </c>
      <c r="AN89">
        <f>VLOOKUP(B89,'cestos y bancos'!A:M,2,FALSE)</f>
        <v>267</v>
      </c>
      <c r="AO89">
        <f>VLOOKUP(B89,'cestos y bancos'!A:M,4,FALSE)</f>
        <v>1.547163630514335</v>
      </c>
      <c r="AP89">
        <f>VLOOKUP(B89,'cestos y bancos'!A:M,5,FALSE)</f>
        <v>0.80690810670474622</v>
      </c>
      <c r="AQ89">
        <f>VLOOKUP(B89,luminarias!A:M,2,FALSE)</f>
        <v>2680</v>
      </c>
      <c r="AR89">
        <f>VLOOKUP(B89,luminarias!A:M,4,FALSE)</f>
        <v>15.529582508533402</v>
      </c>
      <c r="AS89">
        <f>VLOOKUP(B89,luminarias!A:M,5,FALSE)</f>
        <v>0.91027669120867427</v>
      </c>
      <c r="AT89">
        <f>VLOOKUP(B89,puentes!A:M,2,FALSE)</f>
        <v>26</v>
      </c>
      <c r="AU89">
        <f>VLOOKUP(B89,puentes!A:M,4,FALSE)</f>
        <v>0.15066012881413002</v>
      </c>
      <c r="AV89">
        <f t="shared" si="5"/>
        <v>0.60603211981800764</v>
      </c>
      <c r="AW89" s="54">
        <f>VLOOKUP(B89,entropia!A:CM,82,FALSE)</f>
        <v>0.65937399472744451</v>
      </c>
      <c r="AX89" s="54">
        <f>VLOOKUP(B89,'empleo 2016'!A:C,3,FALSE)</f>
        <v>52775</v>
      </c>
      <c r="AY89" s="54">
        <f>VLOOKUP(B89,'empleo 2016'!A:G,5,FALSE)</f>
        <v>305.81061557055176</v>
      </c>
      <c r="AZ89" s="54">
        <f>VLOOKUP(B89,'empleo 2016'!A:G,6,FALSE)</f>
        <v>0.77600759423727583</v>
      </c>
      <c r="BA89" s="59">
        <f t="shared" si="6"/>
        <v>0.71769079448236017</v>
      </c>
      <c r="BB89" s="60">
        <f t="shared" si="7"/>
        <v>0.55130876782240523</v>
      </c>
    </row>
    <row r="90" spans="1:54" x14ac:dyDescent="0.25">
      <c r="A90">
        <v>94</v>
      </c>
      <c r="B90" t="str">
        <f t="shared" si="4"/>
        <v>UPZ94</v>
      </c>
      <c r="C90" t="str">
        <f>VLOOKUP(A90,'1. Sub Calidad Ambiental'!$1:$1048576,2,FALSE)</f>
        <v>LA CANDELARIA</v>
      </c>
      <c r="D90" s="32">
        <f>VLOOKUP(A90,'1. Sub Calidad Ambiental'!$1:$1048576,3,FALSE)</f>
        <v>2060243.2107170001</v>
      </c>
      <c r="E90" s="32">
        <f>VLOOKUP(A90,'1. Sub Calidad Ambiental'!$1:$1048576,4,FALSE)</f>
        <v>92.438017000000002</v>
      </c>
      <c r="F90" s="32">
        <f>VLOOKUP(A90,'1. Sub Calidad Ambiental'!$1:$1048576,5,FALSE)</f>
        <v>0.78276847685678796</v>
      </c>
      <c r="G90" s="32">
        <f>VLOOKUP(A90,'1. Sub Calidad Ambiental'!$1:$1048576,6,FALSE)</f>
        <v>7399</v>
      </c>
      <c r="H90" s="32">
        <f>VLOOKUP(A90,'1. Sub Calidad Ambiental'!$1:$1048576,7,FALSE)</f>
        <v>35.91323568747508</v>
      </c>
      <c r="I90" s="32">
        <f>VLOOKUP(A90,'1. Sub Calidad Ambiental'!$1:$1048576,8,FALSE)</f>
        <v>0.2077284893605332</v>
      </c>
      <c r="J90" s="32">
        <f>VLOOKUP(A90,'1. Sub Calidad Ambiental'!$1:$1048576,9,FALSE)</f>
        <v>32187.146514</v>
      </c>
      <c r="K90" s="32">
        <f>VLOOKUP(A90,'1. Sub Calidad Ambiental'!$1:$1048576,10,FALSE)</f>
        <v>1.5622983901399835E-2</v>
      </c>
      <c r="L90" s="33">
        <f>VLOOKUP(A90,'1. Sub Calidad Ambiental'!$1:$1048576,11,FALSE)</f>
        <v>0.14686099880171502</v>
      </c>
      <c r="M90" s="34">
        <f>VLOOKUP(A90,'2. Sub Densidad'!$1:$1048576,3,FALSE)</f>
        <v>2060243.2107170001</v>
      </c>
      <c r="N90" s="34">
        <f>VLOOKUP(A90,'2. Sub Densidad'!$1:$1048576,4,FALSE)</f>
        <v>923047.66809100006</v>
      </c>
      <c r="O90" s="34">
        <f>VLOOKUP(A90,'2. Sub Densidad'!$1:$1048576,5,FALSE)</f>
        <v>0.44802849648501625</v>
      </c>
      <c r="P90" s="34">
        <f>VLOOKUP(A90,'2. Sub Densidad'!$1:$1048576,6,FALSE)</f>
        <v>2499598.1993711502</v>
      </c>
      <c r="Q90" s="34">
        <f>VLOOKUP(A90,'2. Sub Densidad'!$1:$1048576,7,FALSE)</f>
        <v>1.2132539432086016</v>
      </c>
      <c r="R90" s="34">
        <f>VLOOKUP(A90,'2. Sub Densidad'!$1:$1048576,8,FALSE)</f>
        <v>0.61911259712816857</v>
      </c>
      <c r="S90" s="34">
        <f>VLOOKUP(A90,'2. Sub Densidad'!$1:$1048576,9,FALSE)</f>
        <v>22633</v>
      </c>
      <c r="T90" s="46">
        <f>VLOOKUP(A90,'2. Sub Densidad'!$1:$1048576,10,FALSE)</f>
        <v>109.85596206441727</v>
      </c>
      <c r="U90" s="34">
        <f>VLOOKUP(A90,'2. Sub Densidad'!$1:$1048576,11,FALSE)</f>
        <v>0.17321872089532245</v>
      </c>
      <c r="V90" s="35">
        <f>VLOOKUP(A90,'2. Sub Densidad'!$1:$1048576,12,FALSE)</f>
        <v>0.41345327150283578</v>
      </c>
      <c r="W90" s="38">
        <f>VLOOKUP(A90,'4. Sub proximidad '!A:M,3,FALSE)</f>
        <v>10928.9566125</v>
      </c>
      <c r="X90" s="49">
        <f>VLOOKUP(A90,'4. Sub proximidad '!A:M,4,FALSE)</f>
        <v>0.90468181696042038</v>
      </c>
      <c r="Y90" s="37">
        <f>VLOOKUP(A90,'3. Sub Confort'!A:P,3,FALSE)</f>
        <v>2060243.2107170001</v>
      </c>
      <c r="Z90" s="37">
        <f>VLOOKUP(A90,'3. Sub Confort'!A:P,4,FALSE)</f>
        <v>160899.09742999999</v>
      </c>
      <c r="AA90" s="37">
        <f>VLOOKUP(A90,'3. Sub Confort'!A:P,5,FALSE)</f>
        <v>7.809713755785383E-2</v>
      </c>
      <c r="AB90" s="37">
        <f>VLOOKUP(A90,'3. Sub Confort'!A:P,6,FALSE)</f>
        <v>2.8669612907905599</v>
      </c>
      <c r="AC90" s="37">
        <f>VLOOKUP(A90,'3. Sub Confort'!A:P,7,FALSE)</f>
        <v>0.14193555730681201</v>
      </c>
      <c r="AD90" s="37">
        <f>VLOOKUP(A90,'3. Sub Confort'!A:P,8,FALSE)</f>
        <v>9.4056742495093382E-2</v>
      </c>
      <c r="AE90" s="37">
        <f>VLOOKUP(A90,'3. Sub Confort'!A:P,9,FALSE)</f>
        <v>345</v>
      </c>
      <c r="AF90" s="37">
        <f>VLOOKUP(A90,'3. Sub Confort'!A:P,10,FALSE)</f>
        <v>1.6745595772643467</v>
      </c>
      <c r="AG90" s="37">
        <f>VLOOKUP(A90,'3. Sub Confort'!A:P,11,FALSE)</f>
        <v>0.28722163031102099</v>
      </c>
      <c r="AH90" s="37">
        <f>VLOOKUP(A90,'3. Sub Confort'!A:P,12,FALSE)</f>
        <v>0.37004830917874398</v>
      </c>
      <c r="AI90" s="37">
        <f>VLOOKUP(A90,'3. Sub Confort'!A:P,13,FALSE)</f>
        <v>5.1700125987102838</v>
      </c>
      <c r="AJ90" s="37">
        <f>VLOOKUP(A90,'3. Sub Confort'!A:P,14,FALSE)</f>
        <v>0.45182177997326928</v>
      </c>
      <c r="AK90" s="51">
        <f>VLOOKUP(A90,'3. Sub Confort'!A:P,16,FALSE)</f>
        <v>0.31681038209047663</v>
      </c>
      <c r="AL90">
        <f>VLOOKUP(B90,semaforos!A:M,2,FALSE)</f>
        <v>23</v>
      </c>
      <c r="AM90">
        <f>VLOOKUP(B90,semaforos!A:M,4,FALSE)</f>
        <v>0.11163730515079388</v>
      </c>
      <c r="AN90">
        <f>VLOOKUP(B90,'cestos y bancos'!A:M,2,FALSE)</f>
        <v>52</v>
      </c>
      <c r="AO90">
        <f>VLOOKUP(B90,'cestos y bancos'!A:M,4,FALSE)</f>
        <v>0.25239738555831659</v>
      </c>
      <c r="AP90">
        <f>VLOOKUP(B90,'cestos y bancos'!A:M,5,FALSE)</f>
        <v>0.13163539557246728</v>
      </c>
      <c r="AQ90">
        <f>VLOOKUP(B90,luminarias!A:M,2,FALSE)</f>
        <v>2850</v>
      </c>
      <c r="AR90">
        <f>VLOOKUP(B90,luminarias!A:M,4,FALSE)</f>
        <v>13.833318246946199</v>
      </c>
      <c r="AS90">
        <f>VLOOKUP(B90,luminarias!A:M,5,FALSE)</f>
        <v>0.81084904602860142</v>
      </c>
      <c r="AT90">
        <f>VLOOKUP(B90,puentes!A:M,2,FALSE)</f>
        <v>10</v>
      </c>
      <c r="AU90">
        <f>VLOOKUP(B90,puentes!A:M,4,FALSE)</f>
        <v>4.8537958761214729E-2</v>
      </c>
      <c r="AV90">
        <f t="shared" si="5"/>
        <v>0.27566492637826934</v>
      </c>
      <c r="AW90" s="54">
        <f>VLOOKUP(B90,entropia!A:CM,82,FALSE)</f>
        <v>0.63970635405635967</v>
      </c>
      <c r="AX90" s="54">
        <f>VLOOKUP(B90,'empleo 2016'!A:C,3,FALSE)</f>
        <v>28044</v>
      </c>
      <c r="AY90" s="54">
        <f>VLOOKUP(B90,'empleo 2016'!A:G,5,FALSE)</f>
        <v>136.11977717897278</v>
      </c>
      <c r="AZ90" s="54">
        <f>VLOOKUP(B90,'empleo 2016'!A:G,6,FALSE)</f>
        <v>0.34532071608277837</v>
      </c>
      <c r="BA90" s="59">
        <f t="shared" si="6"/>
        <v>0.49251353506956902</v>
      </c>
      <c r="BB90" s="60">
        <f t="shared" si="7"/>
        <v>0.45486400088500334</v>
      </c>
    </row>
    <row r="91" spans="1:54" x14ac:dyDescent="0.25">
      <c r="A91">
        <v>95</v>
      </c>
      <c r="B91" t="str">
        <f t="shared" si="4"/>
        <v>UPZ95</v>
      </c>
      <c r="C91" t="str">
        <f>VLOOKUP(A91,'1. Sub Calidad Ambiental'!$1:$1048576,2,FALSE)</f>
        <v>LAS CRUCES</v>
      </c>
      <c r="D91" s="32">
        <f>VLOOKUP(A91,'1. Sub Calidad Ambiental'!$1:$1048576,3,FALSE)</f>
        <v>923683.06812099996</v>
      </c>
      <c r="E91" s="32">
        <f>VLOOKUP(A91,'1. Sub Calidad Ambiental'!$1:$1048576,4,FALSE)</f>
        <v>92.438017000000002</v>
      </c>
      <c r="F91" s="32">
        <f>VLOOKUP(A91,'1. Sub Calidad Ambiental'!$1:$1048576,5,FALSE)</f>
        <v>0.78276847685678796</v>
      </c>
      <c r="G91" s="32">
        <f>VLOOKUP(A91,'1. Sub Calidad Ambiental'!$1:$1048576,6,FALSE)</f>
        <v>349</v>
      </c>
      <c r="H91" s="32">
        <f>VLOOKUP(A91,'1. Sub Calidad Ambiental'!$1:$1048576,7,FALSE)</f>
        <v>3.7783522513837173</v>
      </c>
      <c r="I91" s="32">
        <f>VLOOKUP(A91,'1. Sub Calidad Ambiental'!$1:$1048576,8,FALSE)</f>
        <v>2.1854655823330255E-2</v>
      </c>
      <c r="J91" s="32">
        <f>VLOOKUP(A91,'1. Sub Calidad Ambiental'!$1:$1048576,9,FALSE)</f>
        <v>22976.112754000002</v>
      </c>
      <c r="K91" s="32">
        <f>VLOOKUP(A91,'1. Sub Calidad Ambiental'!$1:$1048576,10,FALSE)</f>
        <v>2.4874454828688268E-2</v>
      </c>
      <c r="L91" s="33">
        <f>VLOOKUP(A91,'1. Sub Calidad Ambiental'!$1:$1048576,11,FALSE)</f>
        <v>8.7986877931743493E-2</v>
      </c>
      <c r="M91" s="34">
        <f>VLOOKUP(A91,'2. Sub Densidad'!$1:$1048576,3,FALSE)</f>
        <v>923683.06812099996</v>
      </c>
      <c r="N91" s="34">
        <f>VLOOKUP(A91,'2. Sub Densidad'!$1:$1048576,4,FALSE)</f>
        <v>431423.21788499999</v>
      </c>
      <c r="O91" s="34">
        <f>VLOOKUP(A91,'2. Sub Densidad'!$1:$1048576,5,FALSE)</f>
        <v>0.46706844888108823</v>
      </c>
      <c r="P91" s="34">
        <f>VLOOKUP(A91,'2. Sub Densidad'!$1:$1048576,6,FALSE)</f>
        <v>737539.56187845999</v>
      </c>
      <c r="Q91" s="34">
        <f>VLOOKUP(A91,'2. Sub Densidad'!$1:$1048576,7,FALSE)</f>
        <v>0.79847686650660177</v>
      </c>
      <c r="R91" s="34">
        <f>VLOOKUP(A91,'2. Sub Densidad'!$1:$1048576,8,FALSE)</f>
        <v>0.40728248500453434</v>
      </c>
      <c r="S91" s="34">
        <f>VLOOKUP(A91,'2. Sub Densidad'!$1:$1048576,9,FALSE)</f>
        <v>19476</v>
      </c>
      <c r="T91" s="46">
        <f>VLOOKUP(A91,'2. Sub Densidad'!$1:$1048576,10,FALSE)</f>
        <v>210.85154283080024</v>
      </c>
      <c r="U91" s="34">
        <f>VLOOKUP(A91,'2. Sub Densidad'!$1:$1048576,11,FALSE)</f>
        <v>0.33435560683580579</v>
      </c>
      <c r="V91" s="35">
        <f>VLOOKUP(A91,'2. Sub Densidad'!$1:$1048576,12,FALSE)</f>
        <v>0.40290218024047614</v>
      </c>
      <c r="W91" s="38">
        <f>VLOOKUP(A91,'4. Sub proximidad '!A:M,3,FALSE)</f>
        <v>10051.558443</v>
      </c>
      <c r="X91" s="49">
        <f>VLOOKUP(A91,'4. Sub proximidad '!A:M,4,FALSE)</f>
        <v>0.8193097374863918</v>
      </c>
      <c r="Y91" s="37">
        <f>VLOOKUP(A91,'3. Sub Confort'!A:P,3,FALSE)</f>
        <v>923683.06812099996</v>
      </c>
      <c r="Z91" s="37">
        <f>VLOOKUP(A91,'3. Sub Confort'!A:P,4,FALSE)</f>
        <v>86587.741259999995</v>
      </c>
      <c r="AA91" s="37">
        <f>VLOOKUP(A91,'3. Sub Confort'!A:P,5,FALSE)</f>
        <v>9.3741830123768424E-2</v>
      </c>
      <c r="AB91" s="37">
        <f>VLOOKUP(A91,'3. Sub Confort'!A:P,6,FALSE)</f>
        <v>2.58995453429592</v>
      </c>
      <c r="AC91" s="37">
        <f>VLOOKUP(A91,'3. Sub Confort'!A:P,7,FALSE)</f>
        <v>0.103683734798671</v>
      </c>
      <c r="AD91" s="37">
        <f>VLOOKUP(A91,'3. Sub Confort'!A:P,8,FALSE)</f>
        <v>9.6227306292494069E-2</v>
      </c>
      <c r="AE91" s="37">
        <f>VLOOKUP(A91,'3. Sub Confort'!A:P,9,FALSE)</f>
        <v>196</v>
      </c>
      <c r="AF91" s="37">
        <f>VLOOKUP(A91,'3. Sub Confort'!A:P,10,FALSE)</f>
        <v>2.1219399463358415</v>
      </c>
      <c r="AG91" s="37">
        <f>VLOOKUP(A91,'3. Sub Confort'!A:P,11,FALSE)</f>
        <v>0.36855712117654094</v>
      </c>
      <c r="AH91" s="37">
        <f>VLOOKUP(A91,'3. Sub Confort'!A:P,12,FALSE)</f>
        <v>0.34948979591836699</v>
      </c>
      <c r="AI91" s="37">
        <f>VLOOKUP(A91,'3. Sub Confort'!A:P,13,FALSE)</f>
        <v>2.5369685493384577</v>
      </c>
      <c r="AJ91" s="37">
        <f>VLOOKUP(A91,'3. Sub Confort'!A:P,14,FALSE)</f>
        <v>0.21153101727416865</v>
      </c>
      <c r="AK91" s="51">
        <f>VLOOKUP(A91,'3. Sub Confort'!A:P,16,FALSE)</f>
        <v>0.3647253192277492</v>
      </c>
      <c r="AL91">
        <f>VLOOKUP(B91,semaforos!A:M,2,FALSE)</f>
        <v>21</v>
      </c>
      <c r="AM91">
        <f>VLOOKUP(B91,semaforos!A:M,4,FALSE)</f>
        <v>0.22735070853598299</v>
      </c>
      <c r="AN91">
        <f>VLOOKUP(B91,'cestos y bancos'!A:M,2,FALSE)</f>
        <v>1</v>
      </c>
      <c r="AO91">
        <f>VLOOKUP(B91,'cestos y bancos'!A:M,4,FALSE)</f>
        <v>1.082622421599919E-2</v>
      </c>
      <c r="AP91">
        <f>VLOOKUP(B91,'cestos y bancos'!A:M,5,FALSE)</f>
        <v>5.6463116845558775E-3</v>
      </c>
      <c r="AQ91">
        <f>VLOOKUP(B91,luminarias!A:M,2,FALSE)</f>
        <v>951</v>
      </c>
      <c r="AR91">
        <f>VLOOKUP(B91,luminarias!A:M,4,FALSE)</f>
        <v>10.295739229415229</v>
      </c>
      <c r="AS91">
        <f>VLOOKUP(B91,luminarias!A:M,5,FALSE)</f>
        <v>0.60349152555450891</v>
      </c>
      <c r="AT91">
        <f>VLOOKUP(B91,puentes!A:M,2,FALSE)</f>
        <v>4</v>
      </c>
      <c r="AU91">
        <f>VLOOKUP(B91,puentes!A:M,4,FALSE)</f>
        <v>4.3304896863996759E-2</v>
      </c>
      <c r="AV91">
        <f t="shared" si="5"/>
        <v>0.21994836065976112</v>
      </c>
      <c r="AW91" s="54">
        <f>VLOOKUP(B91,entropia!A:CM,82,FALSE)</f>
        <v>0.47626477905042186</v>
      </c>
      <c r="AX91" s="54">
        <f>VLOOKUP(B91,'empleo 2016'!A:C,3,FALSE)</f>
        <v>1304</v>
      </c>
      <c r="AY91" s="54">
        <f>VLOOKUP(B91,'empleo 2016'!A:G,5,FALSE)</f>
        <v>14.116895886710013</v>
      </c>
      <c r="AZ91" s="54">
        <f>VLOOKUP(B91,'empleo 2016'!A:G,6,FALSE)</f>
        <v>3.5669113393625954E-2</v>
      </c>
      <c r="BA91" s="59">
        <f t="shared" si="6"/>
        <v>0.25596694622202393</v>
      </c>
      <c r="BB91" s="60">
        <f t="shared" si="7"/>
        <v>0.38617821222167692</v>
      </c>
    </row>
    <row r="92" spans="1:54" x14ac:dyDescent="0.25">
      <c r="A92">
        <v>96</v>
      </c>
      <c r="B92" t="str">
        <f t="shared" si="4"/>
        <v>UPZ96</v>
      </c>
      <c r="C92" t="str">
        <f>VLOOKUP(A92,'1. Sub Calidad Ambiental'!$1:$1048576,2,FALSE)</f>
        <v>LOURDES</v>
      </c>
      <c r="D92" s="32">
        <f>VLOOKUP(A92,'1. Sub Calidad Ambiental'!$1:$1048576,3,FALSE)</f>
        <v>2001371.254244</v>
      </c>
      <c r="E92" s="32">
        <f>VLOOKUP(A92,'1. Sub Calidad Ambiental'!$1:$1048576,4,FALSE)</f>
        <v>92.438017000000002</v>
      </c>
      <c r="F92" s="32">
        <f>VLOOKUP(A92,'1. Sub Calidad Ambiental'!$1:$1048576,5,FALSE)</f>
        <v>0.78276847685678796</v>
      </c>
      <c r="G92" s="32">
        <f>VLOOKUP(A92,'1. Sub Calidad Ambiental'!$1:$1048576,6,FALSE)</f>
        <v>26175</v>
      </c>
      <c r="H92" s="32">
        <f>VLOOKUP(A92,'1. Sub Calidad Ambiental'!$1:$1048576,7,FALSE)</f>
        <v>130.78533003057132</v>
      </c>
      <c r="I92" s="32">
        <f>VLOOKUP(A92,'1. Sub Calidad Ambiental'!$1:$1048576,8,FALSE)</f>
        <v>0.75648541596724683</v>
      </c>
      <c r="J92" s="32">
        <f>VLOOKUP(A92,'1. Sub Calidad Ambiental'!$1:$1048576,9,FALSE)</f>
        <v>184637.13233699999</v>
      </c>
      <c r="K92" s="32">
        <f>VLOOKUP(A92,'1. Sub Calidad Ambiental'!$1:$1048576,10,FALSE)</f>
        <v>9.2255313423468252E-2</v>
      </c>
      <c r="L92" s="33">
        <f>VLOOKUP(A92,'1. Sub Calidad Ambiental'!$1:$1048576,11,FALSE)</f>
        <v>0.35532408417797573</v>
      </c>
      <c r="M92" s="34">
        <f>VLOOKUP(A92,'2. Sub Densidad'!$1:$1048576,3,FALSE)</f>
        <v>2001371.254244</v>
      </c>
      <c r="N92" s="34">
        <f>VLOOKUP(A92,'2. Sub Densidad'!$1:$1048576,4,FALSE)</f>
        <v>603429.56762799993</v>
      </c>
      <c r="O92" s="34">
        <f>VLOOKUP(A92,'2. Sub Densidad'!$1:$1048576,5,FALSE)</f>
        <v>0.30150806170939037</v>
      </c>
      <c r="P92" s="34">
        <f>VLOOKUP(A92,'2. Sub Densidad'!$1:$1048576,6,FALSE)</f>
        <v>1210244.4308615299</v>
      </c>
      <c r="Q92" s="34">
        <f>VLOOKUP(A92,'2. Sub Densidad'!$1:$1048576,7,FALSE)</f>
        <v>0.60470761149144658</v>
      </c>
      <c r="R92" s="34">
        <f>VLOOKUP(A92,'2. Sub Densidad'!$1:$1048576,8,FALSE)</f>
        <v>0.30832291052095379</v>
      </c>
      <c r="S92" s="34">
        <f>VLOOKUP(A92,'2. Sub Densidad'!$1:$1048576,9,FALSE)</f>
        <v>42098</v>
      </c>
      <c r="T92" s="46">
        <f>VLOOKUP(A92,'2. Sub Densidad'!$1:$1048576,10,FALSE)</f>
        <v>210.34578122739225</v>
      </c>
      <c r="U92" s="34">
        <f>VLOOKUP(A92,'2. Sub Densidad'!$1:$1048576,11,FALSE)</f>
        <v>0.3335486720255596</v>
      </c>
      <c r="V92" s="35">
        <f>VLOOKUP(A92,'2. Sub Densidad'!$1:$1048576,12,FALSE)</f>
        <v>0.31445988141863457</v>
      </c>
      <c r="W92" s="38">
        <f>VLOOKUP(A92,'4. Sub proximidad '!A:M,3,FALSE)</f>
        <v>8964.2037943800005</v>
      </c>
      <c r="X92" s="49">
        <f>VLOOKUP(A92,'4. Sub proximidad '!A:M,4,FALSE)</f>
        <v>0.71350859644760711</v>
      </c>
      <c r="Y92" s="37">
        <f>VLOOKUP(A92,'3. Sub Confort'!A:P,3,FALSE)</f>
        <v>2001371.254244</v>
      </c>
      <c r="Z92" s="37">
        <f>VLOOKUP(A92,'3. Sub Confort'!A:P,4,FALSE)</f>
        <v>108107.19366</v>
      </c>
      <c r="AA92" s="37">
        <f>VLOOKUP(A92,'3. Sub Confort'!A:P,5,FALSE)</f>
        <v>5.4016561610322783E-2</v>
      </c>
      <c r="AB92" s="37">
        <f>VLOOKUP(A92,'3. Sub Confort'!A:P,6,FALSE)</f>
        <v>1.86765100115139</v>
      </c>
      <c r="AC92" s="37">
        <f>VLOOKUP(A92,'3. Sub Confort'!A:P,7,FALSE)</f>
        <v>3.9409455018289104E-3</v>
      </c>
      <c r="AD92" s="37">
        <f>VLOOKUP(A92,'3. Sub Confort'!A:P,8,FALSE)</f>
        <v>4.1497657583199316E-2</v>
      </c>
      <c r="AE92" s="37">
        <f>VLOOKUP(A92,'3. Sub Confort'!A:P,9,FALSE)</f>
        <v>638</v>
      </c>
      <c r="AF92" s="37">
        <f>VLOOKUP(A92,'3. Sub Confort'!A:P,10,FALSE)</f>
        <v>3.1878143480230947</v>
      </c>
      <c r="AG92" s="37">
        <f>VLOOKUP(A92,'3. Sub Confort'!A:P,11,FALSE)</f>
        <v>0.56233723236503796</v>
      </c>
      <c r="AH92" s="37">
        <f>VLOOKUP(A92,'3. Sub Confort'!A:P,12,FALSE)</f>
        <v>0.34012539184953</v>
      </c>
      <c r="AI92" s="37">
        <f>VLOOKUP(A92,'3. Sub Confort'!A:P,13,FALSE)</f>
        <v>10.797770282729021</v>
      </c>
      <c r="AJ92" s="37">
        <f>VLOOKUP(A92,'3. Sub Confort'!A:P,14,FALSE)</f>
        <v>0.96540915672118521</v>
      </c>
      <c r="AK92" s="51">
        <f>VLOOKUP(A92,'3. Sub Confort'!A:P,16,FALSE)</f>
        <v>0.15900278609055729</v>
      </c>
      <c r="AL92">
        <f>VLOOKUP(B92,semaforos!A:M,2,FALSE)</f>
        <v>2</v>
      </c>
      <c r="AM92">
        <f>VLOOKUP(B92,semaforos!A:M,4,FALSE)</f>
        <v>9.993148426424658E-3</v>
      </c>
      <c r="AN92">
        <v>0</v>
      </c>
      <c r="AO92">
        <v>0</v>
      </c>
      <c r="AP92">
        <v>0</v>
      </c>
      <c r="AQ92">
        <f>VLOOKUP(B92,luminarias!A:M,2,FALSE)</f>
        <v>2192</v>
      </c>
      <c r="AR92">
        <f>VLOOKUP(B92,luminarias!A:M,4,FALSE)</f>
        <v>10.952490675361425</v>
      </c>
      <c r="AS92">
        <f>VLOOKUP(B92,luminarias!A:M,5,FALSE)</f>
        <v>0.64198744344759551</v>
      </c>
      <c r="AT92">
        <f>VLOOKUP(B92,puentes!A:M,2,FALSE)</f>
        <v>1</v>
      </c>
      <c r="AU92">
        <f>VLOOKUP(B92,puentes!A:M,4,FALSE)</f>
        <v>4.996574213212329E-3</v>
      </c>
      <c r="AV92">
        <f t="shared" si="5"/>
        <v>0.16424429152180811</v>
      </c>
      <c r="AW92" s="54">
        <f>VLOOKUP(B92,entropia!A:CM,82,FALSE)</f>
        <v>0.15858906233403885</v>
      </c>
      <c r="AX92" s="54">
        <f>VLOOKUP(B92,'empleo 2016'!A:C,3,FALSE)</f>
        <v>629</v>
      </c>
      <c r="AY92" s="54">
        <f>VLOOKUP(B92,'empleo 2016'!A:G,5,FALSE)</f>
        <v>3.1428467847591004</v>
      </c>
      <c r="AZ92" s="54">
        <f>VLOOKUP(B92,'empleo 2016'!A:G,6,FALSE)</f>
        <v>7.8162310976071098E-3</v>
      </c>
      <c r="BA92" s="59">
        <f t="shared" si="6"/>
        <v>8.3202646715822975E-2</v>
      </c>
      <c r="BB92" s="60">
        <f t="shared" si="7"/>
        <v>0.32509959897011953</v>
      </c>
    </row>
    <row r="93" spans="1:54" x14ac:dyDescent="0.25">
      <c r="A93">
        <v>97</v>
      </c>
      <c r="B93" t="str">
        <f t="shared" si="4"/>
        <v>UPZ97</v>
      </c>
      <c r="C93" t="str">
        <f>VLOOKUP(A93,'1. Sub Calidad Ambiental'!$1:$1048576,2,FALSE)</f>
        <v>CHICO LAGO</v>
      </c>
      <c r="D93" s="32">
        <f>VLOOKUP(A93,'1. Sub Calidad Ambiental'!$1:$1048576,3,FALSE)</f>
        <v>4224476.0252870005</v>
      </c>
      <c r="E93" s="32">
        <f>VLOOKUP(A93,'1. Sub Calidad Ambiental'!$1:$1048576,4,FALSE)</f>
        <v>78.719127216723734</v>
      </c>
      <c r="F93" s="32">
        <f>VLOOKUP(A93,'1. Sub Calidad Ambiental'!$1:$1048576,5,FALSE)</f>
        <v>0.37658391090309662</v>
      </c>
      <c r="G93" s="32">
        <f>VLOOKUP(A93,'1. Sub Calidad Ambiental'!$1:$1048576,6,FALSE)</f>
        <v>12430</v>
      </c>
      <c r="H93" s="32">
        <f>VLOOKUP(A93,'1. Sub Calidad Ambiental'!$1:$1048576,7,FALSE)</f>
        <v>29.423767410670859</v>
      </c>
      <c r="I93" s="32">
        <f>VLOOKUP(A93,'1. Sub Calidad Ambiental'!$1:$1048576,8,FALSE)</f>
        <v>0.17019226027706522</v>
      </c>
      <c r="J93" s="32">
        <f>VLOOKUP(A93,'1. Sub Calidad Ambiental'!$1:$1048576,9,FALSE)</f>
        <v>201088.97865400001</v>
      </c>
      <c r="K93" s="32">
        <f>VLOOKUP(A93,'1. Sub Calidad Ambiental'!$1:$1048576,10,FALSE)</f>
        <v>4.7600927890302923E-2</v>
      </c>
      <c r="L93" s="33">
        <f>VLOOKUP(A93,'1. Sub Calidad Ambiental'!$1:$1048576,11,FALSE)</f>
        <v>0.28040309242142386</v>
      </c>
      <c r="M93" s="34">
        <f>VLOOKUP(A93,'2. Sub Densidad'!$1:$1048576,3,FALSE)</f>
        <v>4224476.0252870005</v>
      </c>
      <c r="N93" s="34">
        <f>VLOOKUP(A93,'2. Sub Densidad'!$1:$1048576,4,FALSE)</f>
        <v>1765404.75669</v>
      </c>
      <c r="O93" s="34">
        <f>VLOOKUP(A93,'2. Sub Densidad'!$1:$1048576,5,FALSE)</f>
        <v>0.41789910656909524</v>
      </c>
      <c r="P93" s="34">
        <f>VLOOKUP(A93,'2. Sub Densidad'!$1:$1048576,6,FALSE)</f>
        <v>8173141.77328909</v>
      </c>
      <c r="Q93" s="34">
        <f>VLOOKUP(A93,'2. Sub Densidad'!$1:$1048576,7,FALSE)</f>
        <v>1.9347113640522617</v>
      </c>
      <c r="R93" s="34">
        <f>VLOOKUP(A93,'2. Sub Densidad'!$1:$1048576,8,FALSE)</f>
        <v>0.98756691857935108</v>
      </c>
      <c r="S93" s="34">
        <f>VLOOKUP(A93,'2. Sub Densidad'!$1:$1048576,9,FALSE)</f>
        <v>25252</v>
      </c>
      <c r="T93" s="46">
        <f>VLOOKUP(A93,'2. Sub Densidad'!$1:$1048576,10,FALSE)</f>
        <v>59.775460551428843</v>
      </c>
      <c r="U93" s="34">
        <f>VLOOKUP(A93,'2. Sub Densidad'!$1:$1048576,11,FALSE)</f>
        <v>9.3316055858846822E-2</v>
      </c>
      <c r="V93" s="35">
        <f>VLOOKUP(A93,'2. Sub Densidad'!$1:$1048576,12,FALSE)</f>
        <v>0.49959402700243105</v>
      </c>
      <c r="W93" s="38">
        <f>VLOOKUP(A93,'4. Sub proximidad '!A:M,3,FALSE)</f>
        <v>9109.0557072200008</v>
      </c>
      <c r="X93" s="49">
        <f>VLOOKUP(A93,'4. Sub proximidad '!A:M,4,FALSE)</f>
        <v>0.72760289188247074</v>
      </c>
      <c r="Y93" s="37">
        <f>VLOOKUP(A93,'3. Sub Confort'!A:P,3,FALSE)</f>
        <v>4224476.0252870005</v>
      </c>
      <c r="Z93" s="37">
        <f>VLOOKUP(A93,'3. Sub Confort'!A:P,4,FALSE)</f>
        <v>476144.81177899998</v>
      </c>
      <c r="AA93" s="37">
        <f>VLOOKUP(A93,'3. Sub Confort'!A:P,5,FALSE)</f>
        <v>0.11271097502480248</v>
      </c>
      <c r="AB93" s="37">
        <f>VLOOKUP(A93,'3. Sub Confort'!A:P,6,FALSE)</f>
        <v>3.86906076888117</v>
      </c>
      <c r="AC93" s="37">
        <f>VLOOKUP(A93,'3. Sub Confort'!A:P,7,FALSE)</f>
        <v>0.280315327737297</v>
      </c>
      <c r="AD93" s="37">
        <f>VLOOKUP(A93,'3. Sub Confort'!A:P,8,FALSE)</f>
        <v>0.15461206320292611</v>
      </c>
      <c r="AE93" s="37">
        <f>VLOOKUP(A93,'3. Sub Confort'!A:P,9,FALSE)</f>
        <v>671</v>
      </c>
      <c r="AF93" s="37">
        <f>VLOOKUP(A93,'3. Sub Confort'!A:P,10,FALSE)</f>
        <v>1.5883626655317897</v>
      </c>
      <c r="AG93" s="37">
        <f>VLOOKUP(A93,'3. Sub Confort'!A:P,11,FALSE)</f>
        <v>0.27155069655635056</v>
      </c>
      <c r="AH93" s="37">
        <f>VLOOKUP(A93,'3. Sub Confort'!A:P,12,FALSE)</f>
        <v>0.38127173373075002</v>
      </c>
      <c r="AI93" s="37">
        <f>VLOOKUP(A93,'3. Sub Confort'!A:P,13,FALSE)</f>
        <v>1.0342625727950339</v>
      </c>
      <c r="AJ93" s="37">
        <f>VLOOKUP(A93,'3. Sub Confort'!A:P,14,FALSE)</f>
        <v>7.4394547680254441E-2</v>
      </c>
      <c r="AK93" s="51">
        <f>VLOOKUP(A93,'3. Sub Confort'!A:P,16,FALSE)</f>
        <v>0.49222983866492265</v>
      </c>
      <c r="AL93">
        <f>VLOOKUP(B93,semaforos!A:M,2,FALSE)</f>
        <v>115</v>
      </c>
      <c r="AM93">
        <f>VLOOKUP(B93,semaforos!A:M,4,FALSE)</f>
        <v>0.27222310959169316</v>
      </c>
      <c r="AN93">
        <f>VLOOKUP(B93,'cestos y bancos'!A:M,2,FALSE)</f>
        <v>810</v>
      </c>
      <c r="AO93">
        <f>VLOOKUP(B93,'cestos y bancos'!A:M,4,FALSE)</f>
        <v>1.9173975545154038</v>
      </c>
      <c r="AP93">
        <f>VLOOKUP(B93,'cestos y bancos'!A:M,5,FALSE)</f>
        <v>1</v>
      </c>
      <c r="AQ93">
        <f>VLOOKUP(B93,luminarias!A:M,2,FALSE)</f>
        <v>5653</v>
      </c>
      <c r="AR93">
        <f>VLOOKUP(B93,luminarias!A:M,4,FALSE)</f>
        <v>13.381541204537751</v>
      </c>
      <c r="AS93">
        <f>VLOOKUP(B93,luminarias!A:M,5,FALSE)</f>
        <v>0.78436783759291884</v>
      </c>
      <c r="AT93">
        <f>VLOOKUP(B93,puentes!A:M,2,FALSE)</f>
        <v>35</v>
      </c>
      <c r="AU93">
        <f>VLOOKUP(B93,puentes!A:M,4,FALSE)</f>
        <v>8.285051161486312E-2</v>
      </c>
      <c r="AV93">
        <f t="shared" si="5"/>
        <v>0.53486036469986875</v>
      </c>
      <c r="AW93" s="54">
        <f>VLOOKUP(B93,entropia!A:CM,82,FALSE)</f>
        <v>0.51498292210863095</v>
      </c>
      <c r="AX93" s="54">
        <f>VLOOKUP(B93,'empleo 2016'!A:C,3,FALSE)</f>
        <v>125650</v>
      </c>
      <c r="AY93" s="54">
        <f>VLOOKUP(B93,'empleo 2016'!A:G,5,FALSE)</f>
        <v>297.43335414596123</v>
      </c>
      <c r="AZ93" s="54">
        <f>VLOOKUP(B93,'empleo 2016'!A:G,6,FALSE)</f>
        <v>0.75474553551543011</v>
      </c>
      <c r="BA93" s="59">
        <f t="shared" si="6"/>
        <v>0.63486422881203053</v>
      </c>
      <c r="BB93" s="60">
        <f t="shared" si="7"/>
        <v>0.5269388157566558</v>
      </c>
    </row>
    <row r="94" spans="1:54" x14ac:dyDescent="0.25">
      <c r="A94">
        <v>98</v>
      </c>
      <c r="B94" t="str">
        <f t="shared" si="4"/>
        <v>UPZ98</v>
      </c>
      <c r="C94" t="str">
        <f>VLOOKUP(A94,'1. Sub Calidad Ambiental'!$1:$1048576,2,FALSE)</f>
        <v>LOS ALCAZARES</v>
      </c>
      <c r="D94" s="32">
        <f>VLOOKUP(A94,'1. Sub Calidad Ambiental'!$1:$1048576,3,FALSE)</f>
        <v>4140271.154873</v>
      </c>
      <c r="E94" s="32">
        <f>VLOOKUP(A94,'1. Sub Calidad Ambiental'!$1:$1048576,4,FALSE)</f>
        <v>83.30827556075775</v>
      </c>
      <c r="F94" s="32">
        <f>VLOOKUP(A94,'1. Sub Calidad Ambiental'!$1:$1048576,5,FALSE)</f>
        <v>0.51245796905690433</v>
      </c>
      <c r="G94" s="32">
        <f>VLOOKUP(A94,'1. Sub Calidad Ambiental'!$1:$1048576,6,FALSE)</f>
        <v>5252</v>
      </c>
      <c r="H94" s="32">
        <f>VLOOKUP(A94,'1. Sub Calidad Ambiental'!$1:$1048576,7,FALSE)</f>
        <v>12.685159506566427</v>
      </c>
      <c r="I94" s="32">
        <f>VLOOKUP(A94,'1. Sub Calidad Ambiental'!$1:$1048576,8,FALSE)</f>
        <v>7.3373199912349987E-2</v>
      </c>
      <c r="J94" s="32">
        <f>VLOOKUP(A94,'1. Sub Calidad Ambiental'!$1:$1048576,9,FALSE)</f>
        <v>63213.223027</v>
      </c>
      <c r="K94" s="32">
        <f>VLOOKUP(A94,'1. Sub Calidad Ambiental'!$1:$1048576,10,FALSE)</f>
        <v>1.5267894459665896E-2</v>
      </c>
      <c r="L94" s="33">
        <f>VLOOKUP(A94,'1. Sub Calidad Ambiental'!$1:$1048576,11,FALSE)</f>
        <v>0.19206104177170388</v>
      </c>
      <c r="M94" s="34">
        <f>VLOOKUP(A94,'2. Sub Densidad'!$1:$1048576,3,FALSE)</f>
        <v>4140271.154873</v>
      </c>
      <c r="N94" s="34">
        <f>VLOOKUP(A94,'2. Sub Densidad'!$1:$1048576,4,FALSE)</f>
        <v>1965457.9517000001</v>
      </c>
      <c r="O94" s="34">
        <f>VLOOKUP(A94,'2. Sub Densidad'!$1:$1048576,5,FALSE)</f>
        <v>0.47471720526968458</v>
      </c>
      <c r="P94" s="34">
        <f>VLOOKUP(A94,'2. Sub Densidad'!$1:$1048576,6,FALSE)</f>
        <v>3973011.99150596</v>
      </c>
      <c r="Q94" s="34">
        <f>VLOOKUP(A94,'2. Sub Densidad'!$1:$1048576,7,FALSE)</f>
        <v>0.95960188183081196</v>
      </c>
      <c r="R94" s="34">
        <f>VLOOKUP(A94,'2. Sub Densidad'!$1:$1048576,8,FALSE)</f>
        <v>0.48957037403985709</v>
      </c>
      <c r="S94" s="34">
        <f>VLOOKUP(A94,'2. Sub Densidad'!$1:$1048576,9,FALSE)</f>
        <v>90305</v>
      </c>
      <c r="T94" s="46">
        <f>VLOOKUP(A94,'2. Sub Densidad'!$1:$1048576,10,FALSE)</f>
        <v>218.1137336710741</v>
      </c>
      <c r="U94" s="34">
        <f>VLOOKUP(A94,'2. Sub Densidad'!$1:$1048576,11,FALSE)</f>
        <v>0.34594231991995633</v>
      </c>
      <c r="V94" s="35">
        <f>VLOOKUP(A94,'2. Sub Densidad'!$1:$1048576,12,FALSE)</f>
        <v>0.436743299743166</v>
      </c>
      <c r="W94" s="38">
        <f>VLOOKUP(A94,'4. Sub proximidad '!A:M,3,FALSE)</f>
        <v>8962.6289660900002</v>
      </c>
      <c r="X94" s="49">
        <f>VLOOKUP(A94,'4. Sub proximidad '!A:M,4,FALSE)</f>
        <v>0.71335536343367401</v>
      </c>
      <c r="Y94" s="37">
        <f>VLOOKUP(A94,'3. Sub Confort'!A:P,3,FALSE)</f>
        <v>4140271.154873</v>
      </c>
      <c r="Z94" s="37">
        <f>VLOOKUP(A94,'3. Sub Confort'!A:P,4,FALSE)</f>
        <v>563507.56848100002</v>
      </c>
      <c r="AA94" s="37">
        <f>VLOOKUP(A94,'3. Sub Confort'!A:P,5,FALSE)</f>
        <v>0.13610402493029114</v>
      </c>
      <c r="AB94" s="37">
        <f>VLOOKUP(A94,'3. Sub Confort'!A:P,6,FALSE)</f>
        <v>3.5773973630223099</v>
      </c>
      <c r="AC94" s="37">
        <f>VLOOKUP(A94,'3. Sub Confort'!A:P,7,FALSE)</f>
        <v>0.24003957066113901</v>
      </c>
      <c r="AD94" s="37">
        <f>VLOOKUP(A94,'3. Sub Confort'!A:P,8,FALSE)</f>
        <v>0.1620879113630031</v>
      </c>
      <c r="AE94" s="37">
        <f>VLOOKUP(A94,'3. Sub Confort'!A:P,9,FALSE)</f>
        <v>862</v>
      </c>
      <c r="AF94" s="37">
        <f>VLOOKUP(A94,'3. Sub Confort'!A:P,10,FALSE)</f>
        <v>2.081989241176744</v>
      </c>
      <c r="AG94" s="37">
        <f>VLOOKUP(A94,'3. Sub Confort'!A:P,11,FALSE)</f>
        <v>0.36129392761871282</v>
      </c>
      <c r="AH94" s="37">
        <f>VLOOKUP(A94,'3. Sub Confort'!A:P,12,FALSE)</f>
        <v>0.40931941221964402</v>
      </c>
      <c r="AI94" s="37">
        <f>VLOOKUP(A94,'3. Sub Confort'!A:P,13,FALSE)</f>
        <v>0.62075451591459163</v>
      </c>
      <c r="AJ94" s="37">
        <f>VLOOKUP(A94,'3. Sub Confort'!A:P,14,FALSE)</f>
        <v>3.6657933895259204E-2</v>
      </c>
      <c r="AK94" s="51">
        <f>VLOOKUP(A94,'3. Sub Confort'!A:P,16,FALSE)</f>
        <v>0.439417237220808</v>
      </c>
      <c r="AL94">
        <f>VLOOKUP(B94,semaforos!A:M,2,FALSE)</f>
        <v>80</v>
      </c>
      <c r="AM94">
        <f>VLOOKUP(B94,semaforos!A:M,4,FALSE)</f>
        <v>0.19322405950610233</v>
      </c>
      <c r="AN94">
        <f>VLOOKUP(B94,'cestos y bancos'!A:M,2,FALSE)</f>
        <v>12</v>
      </c>
      <c r="AO94">
        <f>VLOOKUP(B94,'cestos y bancos'!A:M,4,FALSE)</f>
        <v>2.8983608925915352E-2</v>
      </c>
      <c r="AP94">
        <f>VLOOKUP(B94,'cestos y bancos'!A:M,5,FALSE)</f>
        <v>1.5116118646161811E-2</v>
      </c>
      <c r="AQ94">
        <f>VLOOKUP(B94,luminarias!A:M,2,FALSE)</f>
        <v>4620</v>
      </c>
      <c r="AR94">
        <f>VLOOKUP(B94,luminarias!A:M,4,FALSE)</f>
        <v>11.158689436477411</v>
      </c>
      <c r="AS94">
        <f>VLOOKUP(B94,luminarias!A:M,5,FALSE)</f>
        <v>0.65407391942960269</v>
      </c>
      <c r="AT94">
        <f>VLOOKUP(B94,puentes!A:M,2,FALSE)</f>
        <v>32</v>
      </c>
      <c r="AU94">
        <f>VLOOKUP(B94,puentes!A:M,4,FALSE)</f>
        <v>7.7289623802440935E-2</v>
      </c>
      <c r="AV94">
        <f t="shared" si="5"/>
        <v>0.23492593034607695</v>
      </c>
      <c r="AW94" s="54">
        <f>VLOOKUP(B94,entropia!A:CM,82,FALSE)</f>
        <v>0.54208644254868521</v>
      </c>
      <c r="AX94" s="54">
        <f>VLOOKUP(B94,'empleo 2016'!A:C,3,FALSE)</f>
        <v>103475</v>
      </c>
      <c r="AY94" s="54">
        <f>VLOOKUP(B94,'empleo 2016'!A:G,5,FALSE)</f>
        <v>249.92325142313385</v>
      </c>
      <c r="AZ94" s="54">
        <f>VLOOKUP(B94,'empleo 2016'!A:G,6,FALSE)</f>
        <v>0.63416166654263428</v>
      </c>
      <c r="BA94" s="59">
        <f t="shared" si="6"/>
        <v>0.58812405454565975</v>
      </c>
      <c r="BB94" s="60">
        <f t="shared" si="7"/>
        <v>0.47394019934300224</v>
      </c>
    </row>
    <row r="95" spans="1:54" x14ac:dyDescent="0.25">
      <c r="A95">
        <v>99</v>
      </c>
      <c r="B95" t="str">
        <f t="shared" si="4"/>
        <v>UPZ99</v>
      </c>
      <c r="C95" t="str">
        <f>VLOOKUP(A95,'1. Sub Calidad Ambiental'!$1:$1048576,2,FALSE)</f>
        <v>CHAPINERO</v>
      </c>
      <c r="D95" s="32">
        <f>VLOOKUP(A95,'1. Sub Calidad Ambiental'!$1:$1048576,3,FALSE)</f>
        <v>1593025.3067910001</v>
      </c>
      <c r="E95" s="32">
        <f>VLOOKUP(A95,'1. Sub Calidad Ambiental'!$1:$1048576,4,FALSE)</f>
        <v>87.689966498843262</v>
      </c>
      <c r="F95" s="32">
        <f>VLOOKUP(A95,'1. Sub Calidad Ambiental'!$1:$1048576,5,FALSE)</f>
        <v>0.64218969370411927</v>
      </c>
      <c r="G95" s="32">
        <f>VLOOKUP(A95,'1. Sub Calidad Ambiental'!$1:$1048576,6,FALSE)</f>
        <v>19696</v>
      </c>
      <c r="H95" s="32">
        <f>VLOOKUP(A95,'1. Sub Calidad Ambiental'!$1:$1048576,7,FALSE)</f>
        <v>123.63896490555911</v>
      </c>
      <c r="I95" s="32">
        <f>VLOOKUP(A95,'1. Sub Calidad Ambiental'!$1:$1048576,8,FALSE)</f>
        <v>0.71514957965452741</v>
      </c>
      <c r="J95" s="32">
        <f>VLOOKUP(A95,'1. Sub Calidad Ambiental'!$1:$1048576,9,FALSE)</f>
        <v>95967.177299000003</v>
      </c>
      <c r="K95" s="32">
        <f>VLOOKUP(A95,'1. Sub Calidad Ambiental'!$1:$1048576,10,FALSE)</f>
        <v>6.0242092131177045E-2</v>
      </c>
      <c r="L95" s="33">
        <f>VLOOKUP(A95,'1. Sub Calidad Ambiental'!$1:$1048576,11,FALSE)</f>
        <v>0.37773399269386171</v>
      </c>
      <c r="M95" s="34">
        <f>VLOOKUP(A95,'2. Sub Densidad'!$1:$1048576,3,FALSE)</f>
        <v>1593025.3067910001</v>
      </c>
      <c r="N95" s="34">
        <f>VLOOKUP(A95,'2. Sub Densidad'!$1:$1048576,4,FALSE)</f>
        <v>682793.44423799997</v>
      </c>
      <c r="O95" s="34">
        <f>VLOOKUP(A95,'2. Sub Densidad'!$1:$1048576,5,FALSE)</f>
        <v>0.428614310976279</v>
      </c>
      <c r="P95" s="34">
        <f>VLOOKUP(A95,'2. Sub Densidad'!$1:$1048576,6,FALSE)</f>
        <v>2820069.4461152498</v>
      </c>
      <c r="Q95" s="34">
        <f>VLOOKUP(A95,'2. Sub Densidad'!$1:$1048576,7,FALSE)</f>
        <v>1.770260292848715</v>
      </c>
      <c r="R95" s="34">
        <f>VLOOKUP(A95,'2. Sub Densidad'!$1:$1048576,8,FALSE)</f>
        <v>0.90358038506865979</v>
      </c>
      <c r="S95" s="34">
        <f>VLOOKUP(A95,'2. Sub Densidad'!$1:$1048576,9,FALSE)</f>
        <v>18489</v>
      </c>
      <c r="T95" s="46">
        <f>VLOOKUP(A95,'2. Sub Densidad'!$1:$1048576,10,FALSE)</f>
        <v>116.0621863393015</v>
      </c>
      <c r="U95" s="34">
        <f>VLOOKUP(A95,'2. Sub Densidad'!$1:$1048576,11,FALSE)</f>
        <v>0.18312065566825417</v>
      </c>
      <c r="V95" s="35">
        <f>VLOOKUP(A95,'2. Sub Densidad'!$1:$1048576,12,FALSE)</f>
        <v>0.50510511723773099</v>
      </c>
      <c r="W95" s="38">
        <f>VLOOKUP(A95,'4. Sub proximidad '!A:M,3,FALSE)</f>
        <v>11112.2496519</v>
      </c>
      <c r="X95" s="49">
        <f>VLOOKUP(A95,'4. Sub proximidad '!A:M,4,FALSE)</f>
        <v>0.9225164882312874</v>
      </c>
      <c r="Y95" s="37">
        <f>VLOOKUP(A95,'3. Sub Confort'!A:P,3,FALSE)</f>
        <v>1593025.3067910001</v>
      </c>
      <c r="Z95" s="37">
        <f>VLOOKUP(A95,'3. Sub Confort'!A:P,4,FALSE)</f>
        <v>162755.05194800001</v>
      </c>
      <c r="AA95" s="37">
        <f>VLOOKUP(A95,'3. Sub Confort'!A:P,5,FALSE)</f>
        <v>0.10216727333469346</v>
      </c>
      <c r="AB95" s="37">
        <f>VLOOKUP(A95,'3. Sub Confort'!A:P,6,FALSE)</f>
        <v>3.4324601225224201</v>
      </c>
      <c r="AC95" s="37">
        <f>VLOOKUP(A95,'3. Sub Confort'!A:P,7,FALSE)</f>
        <v>0.22002520830919101</v>
      </c>
      <c r="AD95" s="37">
        <f>VLOOKUP(A95,'3. Sub Confort'!A:P,8,FALSE)</f>
        <v>0.13163175707831784</v>
      </c>
      <c r="AE95" s="37">
        <f>VLOOKUP(A95,'3. Sub Confort'!A:P,9,FALSE)</f>
        <v>249</v>
      </c>
      <c r="AF95" s="37">
        <f>VLOOKUP(A95,'3. Sub Confort'!A:P,10,FALSE)</f>
        <v>1.5630636810258032</v>
      </c>
      <c r="AG95" s="37">
        <f>VLOOKUP(A95,'3. Sub Confort'!A:P,11,FALSE)</f>
        <v>0.2669512427907233</v>
      </c>
      <c r="AH95" s="37">
        <f>VLOOKUP(A95,'3. Sub Confort'!A:P,12,FALSE)</f>
        <v>0.394243641231593</v>
      </c>
      <c r="AI95" s="37">
        <f>VLOOKUP(A95,'3. Sub Confort'!A:P,13,FALSE)</f>
        <v>2.2957486964786313</v>
      </c>
      <c r="AJ95" s="37">
        <f>VLOOKUP(A95,'3. Sub Confort'!A:P,14,FALSE)</f>
        <v>0.18951737020446585</v>
      </c>
      <c r="AK95" s="51">
        <f>VLOOKUP(A95,'3. Sub Confort'!A:P,16,FALSE)</f>
        <v>0.41375061469293228</v>
      </c>
      <c r="AL95">
        <f>VLOOKUP(B95,semaforos!A:M,2,FALSE)</f>
        <v>57</v>
      </c>
      <c r="AM95">
        <f>VLOOKUP(B95,semaforos!A:M,4,FALSE)</f>
        <v>0.35780975830733619</v>
      </c>
      <c r="AN95">
        <f>VLOOKUP(B95,'cestos y bancos'!A:M,2,FALSE)</f>
        <v>105</v>
      </c>
      <c r="AO95">
        <f>VLOOKUP(B95,'cestos y bancos'!A:M,4,FALSE)</f>
        <v>0.65912323898719827</v>
      </c>
      <c r="AP95">
        <f>VLOOKUP(B95,'cestos y bancos'!A:M,5,FALSE)</f>
        <v>0.34375929886579137</v>
      </c>
      <c r="AQ95">
        <f>VLOOKUP(B95,luminarias!A:M,2,FALSE)</f>
        <v>1835</v>
      </c>
      <c r="AR95">
        <f>VLOOKUP(B95,luminarias!A:M,4,FALSE)</f>
        <v>11.518963271823893</v>
      </c>
      <c r="AS95">
        <f>VLOOKUP(B95,luminarias!A:M,5,FALSE)</f>
        <v>0.6751916072095574</v>
      </c>
      <c r="AT95">
        <f>VLOOKUP(B95,puentes!A:M,2,FALSE)</f>
        <v>4</v>
      </c>
      <c r="AU95">
        <f>VLOOKUP(B95,puentes!A:M,4,FALSE)</f>
        <v>2.5109456723321839E-2</v>
      </c>
      <c r="AV95">
        <f t="shared" si="5"/>
        <v>0.35046753027650168</v>
      </c>
      <c r="AW95" s="54">
        <f>VLOOKUP(B95,entropia!A:CM,82,FALSE)</f>
        <v>0.61033226328949775</v>
      </c>
      <c r="AX95" s="54">
        <f>VLOOKUP(B95,'empleo 2016'!A:C,3,FALSE)</f>
        <v>48631</v>
      </c>
      <c r="AY95" s="54">
        <f>VLOOKUP(B95,'empleo 2016'!A:G,5,FALSE)</f>
        <v>305.2745134549977</v>
      </c>
      <c r="AZ95" s="54">
        <f>VLOOKUP(B95,'empleo 2016'!A:G,6,FALSE)</f>
        <v>0.77464693064041623</v>
      </c>
      <c r="BA95" s="59">
        <f t="shared" si="6"/>
        <v>0.69248959696495693</v>
      </c>
      <c r="BB95" s="60">
        <f t="shared" si="7"/>
        <v>0.5823191619641539</v>
      </c>
    </row>
    <row r="96" spans="1:54" x14ac:dyDescent="0.25">
      <c r="A96">
        <v>100</v>
      </c>
      <c r="B96" t="str">
        <f t="shared" si="4"/>
        <v>UPZ100</v>
      </c>
      <c r="C96" t="str">
        <f>VLOOKUP(A96,'1. Sub Calidad Ambiental'!$1:$1048576,2,FALSE)</f>
        <v>GALERIAS</v>
      </c>
      <c r="D96" s="32">
        <f>VLOOKUP(A96,'1. Sub Calidad Ambiental'!$1:$1048576,3,FALSE)</f>
        <v>2375681.1309420001</v>
      </c>
      <c r="E96" s="32">
        <f>VLOOKUP(A96,'1. Sub Calidad Ambiental'!$1:$1048576,4,FALSE)</f>
        <v>87.616507262921857</v>
      </c>
      <c r="F96" s="32">
        <f>VLOOKUP(A96,'1. Sub Calidad Ambiental'!$1:$1048576,5,FALSE)</f>
        <v>0.64001473579357471</v>
      </c>
      <c r="G96" s="32">
        <f>VLOOKUP(A96,'1. Sub Calidad Ambiental'!$1:$1048576,6,FALSE)</f>
        <v>6293</v>
      </c>
      <c r="H96" s="32">
        <f>VLOOKUP(A96,'1. Sub Calidad Ambiental'!$1:$1048576,7,FALSE)</f>
        <v>26.489245202299994</v>
      </c>
      <c r="I96" s="32">
        <f>VLOOKUP(A96,'1. Sub Calidad Ambiental'!$1:$1048576,8,FALSE)</f>
        <v>0.1532184662518053</v>
      </c>
      <c r="J96" s="32">
        <f>VLOOKUP(A96,'1. Sub Calidad Ambiental'!$1:$1048576,9,FALSE)</f>
        <v>32608.306451</v>
      </c>
      <c r="K96" s="32">
        <f>VLOOKUP(A96,'1. Sub Calidad Ambiental'!$1:$1048576,10,FALSE)</f>
        <v>1.3725876771210547E-2</v>
      </c>
      <c r="L96" s="33">
        <f>VLOOKUP(A96,'1. Sub Calidad Ambiental'!$1:$1048576,11,FALSE)</f>
        <v>0.17564320240981368</v>
      </c>
      <c r="M96" s="34">
        <f>VLOOKUP(A96,'2. Sub Densidad'!$1:$1048576,3,FALSE)</f>
        <v>2375681.1309420001</v>
      </c>
      <c r="N96" s="34">
        <f>VLOOKUP(A96,'2. Sub Densidad'!$1:$1048576,4,FALSE)</f>
        <v>976422.47334899998</v>
      </c>
      <c r="O96" s="34">
        <f>VLOOKUP(A96,'2. Sub Densidad'!$1:$1048576,5,FALSE)</f>
        <v>0.41100737831841555</v>
      </c>
      <c r="P96" s="34">
        <f>VLOOKUP(A96,'2. Sub Densidad'!$1:$1048576,6,FALSE)</f>
        <v>2592401.9564961898</v>
      </c>
      <c r="Q96" s="34">
        <f>VLOOKUP(A96,'2. Sub Densidad'!$1:$1048576,7,FALSE)</f>
        <v>1.0912247114023488</v>
      </c>
      <c r="R96" s="34">
        <f>VLOOKUP(A96,'2. Sub Densidad'!$1:$1048576,8,FALSE)</f>
        <v>0.55679125077649627</v>
      </c>
      <c r="S96" s="34">
        <f>VLOOKUP(A96,'2. Sub Densidad'!$1:$1048576,9,FALSE)</f>
        <v>24891</v>
      </c>
      <c r="T96" s="46">
        <f>VLOOKUP(A96,'2. Sub Densidad'!$1:$1048576,10,FALSE)</f>
        <v>104.77416213736677</v>
      </c>
      <c r="U96" s="34">
        <f>VLOOKUP(A96,'2. Sub Densidad'!$1:$1048576,11,FALSE)</f>
        <v>0.16511078776593491</v>
      </c>
      <c r="V96" s="35">
        <f>VLOOKUP(A96,'2. Sub Densidad'!$1:$1048576,12,FALSE)</f>
        <v>0.37763647228694897</v>
      </c>
      <c r="W96" s="38">
        <f>VLOOKUP(A96,'4. Sub proximidad '!A:M,3,FALSE)</f>
        <v>10508.879040100001</v>
      </c>
      <c r="X96" s="49">
        <f>VLOOKUP(A96,'4. Sub proximidad '!A:M,4,FALSE)</f>
        <v>0.8638076766409496</v>
      </c>
      <c r="Y96" s="37">
        <f>VLOOKUP(A96,'3. Sub Confort'!A:P,3,FALSE)</f>
        <v>2375681.1309420001</v>
      </c>
      <c r="Z96" s="37">
        <f>VLOOKUP(A96,'3. Sub Confort'!A:P,4,FALSE)</f>
        <v>296565.57483599999</v>
      </c>
      <c r="AA96" s="37">
        <f>VLOOKUP(A96,'3. Sub Confort'!A:P,5,FALSE)</f>
        <v>0.12483391435550377</v>
      </c>
      <c r="AB96" s="37">
        <f>VLOOKUP(A96,'3. Sub Confort'!A:P,6,FALSE)</f>
        <v>3.5045236869143102</v>
      </c>
      <c r="AC96" s="37">
        <f>VLOOKUP(A96,'3. Sub Confort'!A:P,7,FALSE)</f>
        <v>0.229976455380942</v>
      </c>
      <c r="AD96" s="37">
        <f>VLOOKUP(A96,'3. Sub Confort'!A:P,8,FALSE)</f>
        <v>0.15111954961186333</v>
      </c>
      <c r="AE96" s="37">
        <f>VLOOKUP(A96,'3. Sub Confort'!A:P,9,FALSE)</f>
        <v>473</v>
      </c>
      <c r="AF96" s="37">
        <f>VLOOKUP(A96,'3. Sub Confort'!A:P,10,FALSE)</f>
        <v>1.9910079422672646</v>
      </c>
      <c r="AG96" s="37">
        <f>VLOOKUP(A96,'3. Sub Confort'!A:P,11,FALSE)</f>
        <v>0.34475317366980068</v>
      </c>
      <c r="AH96" s="37">
        <f>VLOOKUP(A96,'3. Sub Confort'!A:P,12,FALSE)</f>
        <v>0.41402396053558799</v>
      </c>
      <c r="AI96" s="37">
        <f>VLOOKUP(A96,'3. Sub Confort'!A:P,13,FALSE)</f>
        <v>0.79890667251153136</v>
      </c>
      <c r="AJ96" s="37">
        <f>VLOOKUP(A96,'3. Sub Confort'!A:P,14,FALSE)</f>
        <v>5.291604305806686E-2</v>
      </c>
      <c r="AK96" s="51">
        <f>VLOOKUP(A96,'3. Sub Confort'!A:P,16,FALSE)</f>
        <v>0.46042638511373979</v>
      </c>
      <c r="AL96">
        <f>VLOOKUP(B96,semaforos!A:M,2,FALSE)</f>
        <v>104</v>
      </c>
      <c r="AM96">
        <f>VLOOKUP(B96,semaforos!A:M,4,FALSE)</f>
        <v>0.43776918815215621</v>
      </c>
      <c r="AN96">
        <f>VLOOKUP(B96,'cestos y bancos'!A:M,2,FALSE)</f>
        <v>96</v>
      </c>
      <c r="AO96">
        <f>VLOOKUP(B96,'cestos y bancos'!A:M,4,FALSE)</f>
        <v>0.40409463521737488</v>
      </c>
      <c r="AP96">
        <f>VLOOKUP(B96,'cestos y bancos'!A:M,5,FALSE)</f>
        <v>0.2107516170893961</v>
      </c>
      <c r="AQ96">
        <f>VLOOKUP(B96,luminarias!A:M,2,FALSE)</f>
        <v>2772</v>
      </c>
      <c r="AR96">
        <f>VLOOKUP(B96,luminarias!A:M,4,FALSE)</f>
        <v>11.668232591901701</v>
      </c>
      <c r="AS96">
        <f>VLOOKUP(B96,luminarias!A:M,5,FALSE)</f>
        <v>0.68394112656751394</v>
      </c>
      <c r="AT96">
        <f>VLOOKUP(B96,puentes!A:M,2,FALSE)</f>
        <v>13</v>
      </c>
      <c r="AU96">
        <f>VLOOKUP(B96,puentes!A:M,4,FALSE)</f>
        <v>5.4721148519019519E-2</v>
      </c>
      <c r="AV96">
        <f t="shared" si="5"/>
        <v>0.34679577008202145</v>
      </c>
      <c r="AW96" s="54">
        <f>VLOOKUP(B96,entropia!A:CM,82,FALSE)</f>
        <v>0.53241306749157236</v>
      </c>
      <c r="AX96" s="54">
        <f>VLOOKUP(B96,'empleo 2016'!A:C,3,FALSE)</f>
        <v>46838</v>
      </c>
      <c r="AY96" s="54">
        <f>VLOOKUP(B96,'empleo 2016'!A:G,5,FALSE)</f>
        <v>197.1560836795145</v>
      </c>
      <c r="AZ96" s="54">
        <f>VLOOKUP(B96,'empleo 2016'!A:G,6,FALSE)</f>
        <v>0.50023500933494669</v>
      </c>
      <c r="BA96" s="59">
        <f t="shared" si="6"/>
        <v>0.51632403841325947</v>
      </c>
      <c r="BB96" s="60">
        <f t="shared" si="7"/>
        <v>0.47876755497294232</v>
      </c>
    </row>
    <row r="97" spans="1:54" x14ac:dyDescent="0.25">
      <c r="A97">
        <v>101</v>
      </c>
      <c r="B97" t="str">
        <f t="shared" si="4"/>
        <v>UPZ101</v>
      </c>
      <c r="C97" t="str">
        <f>VLOOKUP(A97,'1. Sub Calidad Ambiental'!$1:$1048576,2,FALSE)</f>
        <v>TEUSAQUILLO</v>
      </c>
      <c r="D97" s="32">
        <f>VLOOKUP(A97,'1. Sub Calidad Ambiental'!$1:$1048576,3,FALSE)</f>
        <v>2357007.9736310001</v>
      </c>
      <c r="E97" s="32">
        <f>VLOOKUP(A97,'1. Sub Calidad Ambiental'!$1:$1048576,4,FALSE)</f>
        <v>90.117520872253607</v>
      </c>
      <c r="F97" s="32">
        <f>VLOOKUP(A97,'1. Sub Calidad Ambiental'!$1:$1048576,5,FALSE)</f>
        <v>0.71406395868251948</v>
      </c>
      <c r="G97" s="32">
        <f>VLOOKUP(A97,'1. Sub Calidad Ambiental'!$1:$1048576,6,FALSE)</f>
        <v>7836</v>
      </c>
      <c r="H97" s="32">
        <f>VLOOKUP(A97,'1. Sub Calidad Ambiental'!$1:$1048576,7,FALSE)</f>
        <v>33.245538783343804</v>
      </c>
      <c r="I97" s="32">
        <f>VLOOKUP(A97,'1. Sub Calidad Ambiental'!$1:$1048576,8,FALSE)</f>
        <v>0.19229805995591606</v>
      </c>
      <c r="J97" s="32">
        <f>VLOOKUP(A97,'1. Sub Calidad Ambiental'!$1:$1048576,9,FALSE)</f>
        <v>32515.593252999999</v>
      </c>
      <c r="K97" s="32">
        <f>VLOOKUP(A97,'1. Sub Calidad Ambiental'!$1:$1048576,10,FALSE)</f>
        <v>1.3795283519091928E-2</v>
      </c>
      <c r="L97" s="33">
        <f>VLOOKUP(A97,'1. Sub Calidad Ambiental'!$1:$1048576,11,FALSE)</f>
        <v>0.16400979493082954</v>
      </c>
      <c r="M97" s="34">
        <f>VLOOKUP(A97,'2. Sub Densidad'!$1:$1048576,3,FALSE)</f>
        <v>2357007.9736310001</v>
      </c>
      <c r="N97" s="34">
        <f>VLOOKUP(A97,'2. Sub Densidad'!$1:$1048576,4,FALSE)</f>
        <v>940448.11650100001</v>
      </c>
      <c r="O97" s="34">
        <f>VLOOKUP(A97,'2. Sub Densidad'!$1:$1048576,5,FALSE)</f>
        <v>0.3990008209655006</v>
      </c>
      <c r="P97" s="34">
        <f>VLOOKUP(A97,'2. Sub Densidad'!$1:$1048576,6,FALSE)</f>
        <v>2428878.9533943501</v>
      </c>
      <c r="Q97" s="34">
        <f>VLOOKUP(A97,'2. Sub Densidad'!$1:$1048576,7,FALSE)</f>
        <v>1.030492463567118</v>
      </c>
      <c r="R97" s="34">
        <f>VLOOKUP(A97,'2. Sub Densidad'!$1:$1048576,8,FALSE)</f>
        <v>0.52577478532775546</v>
      </c>
      <c r="S97" s="34">
        <f>VLOOKUP(A97,'2. Sub Densidad'!$1:$1048576,9,FALSE)</f>
        <v>19996</v>
      </c>
      <c r="T97" s="46">
        <f>VLOOKUP(A97,'2. Sub Densidad'!$1:$1048576,10,FALSE)</f>
        <v>84.836369769237194</v>
      </c>
      <c r="U97" s="34">
        <f>VLOOKUP(A97,'2. Sub Densidad'!$1:$1048576,11,FALSE)</f>
        <v>0.13330034863236731</v>
      </c>
      <c r="V97" s="35">
        <f>VLOOKUP(A97,'2. Sub Densidad'!$1:$1048576,12,FALSE)</f>
        <v>0.35269198497520776</v>
      </c>
      <c r="W97" s="38">
        <f>VLOOKUP(A97,'4. Sub proximidad '!A:M,3,FALSE)</f>
        <v>10770.2998446</v>
      </c>
      <c r="X97" s="49">
        <f>VLOOKUP(A97,'4. Sub proximidad '!A:M,4,FALSE)</f>
        <v>0.88924428965628877</v>
      </c>
      <c r="Y97" s="37">
        <f>VLOOKUP(A97,'3. Sub Confort'!A:P,3,FALSE)</f>
        <v>2357007.9736310001</v>
      </c>
      <c r="Z97" s="37">
        <f>VLOOKUP(A97,'3. Sub Confort'!A:P,4,FALSE)</f>
        <v>307188.716449</v>
      </c>
      <c r="AA97" s="37">
        <f>VLOOKUP(A97,'3. Sub Confort'!A:P,5,FALSE)</f>
        <v>0.13032994367675896</v>
      </c>
      <c r="AB97" s="37">
        <f>VLOOKUP(A97,'3. Sub Confort'!A:P,6,FALSE)</f>
        <v>3.5079882341369699</v>
      </c>
      <c r="AC97" s="37">
        <f>VLOOKUP(A97,'3. Sub Confort'!A:P,7,FALSE)</f>
        <v>0.23045487420043001</v>
      </c>
      <c r="AD97" s="37">
        <f>VLOOKUP(A97,'3. Sub Confort'!A:P,8,FALSE)</f>
        <v>0.15536117630767671</v>
      </c>
      <c r="AE97" s="37">
        <f>VLOOKUP(A97,'3. Sub Confort'!A:P,9,FALSE)</f>
        <v>574</v>
      </c>
      <c r="AF97" s="37">
        <f>VLOOKUP(A97,'3. Sub Confort'!A:P,10,FALSE)</f>
        <v>2.435290870551218</v>
      </c>
      <c r="AG97" s="37">
        <f>VLOOKUP(A97,'3. Sub Confort'!A:P,11,FALSE)</f>
        <v>0.42552553775484869</v>
      </c>
      <c r="AH97" s="37">
        <f>VLOOKUP(A97,'3. Sub Confort'!A:P,12,FALSE)</f>
        <v>0.42770034843205601</v>
      </c>
      <c r="AI97" s="37">
        <f>VLOOKUP(A97,'3. Sub Confort'!A:P,13,FALSE)</f>
        <v>1.742931504816682</v>
      </c>
      <c r="AJ97" s="37">
        <f>VLOOKUP(A97,'3. Sub Confort'!A:P,14,FALSE)</f>
        <v>0.13906744907636467</v>
      </c>
      <c r="AK97" s="51">
        <f>VLOOKUP(A97,'3. Sub Confort'!A:P,16,FALSE)</f>
        <v>0.43889742596571901</v>
      </c>
      <c r="AL97">
        <f>VLOOKUP(B97,semaforos!A:M,2,FALSE)</f>
        <v>78</v>
      </c>
      <c r="AM97">
        <f>VLOOKUP(B97,semaforos!A:M,4,FALSE)</f>
        <v>0.33092802770570662</v>
      </c>
      <c r="AN97">
        <f>VLOOKUP(B97,'cestos y bancos'!A:M,2,FALSE)</f>
        <v>61</v>
      </c>
      <c r="AO97">
        <f>VLOOKUP(B97,'cestos y bancos'!A:M,4,FALSE)</f>
        <v>0.25880268833395004</v>
      </c>
      <c r="AP97">
        <f>VLOOKUP(B97,'cestos y bancos'!A:M,5,FALSE)</f>
        <v>0.13497601878362617</v>
      </c>
      <c r="AQ97">
        <f>VLOOKUP(B97,luminarias!A:M,2,FALSE)</f>
        <v>2823</v>
      </c>
      <c r="AR97">
        <f>VLOOKUP(B97,luminarias!A:M,4,FALSE)</f>
        <v>11.977049002733459</v>
      </c>
      <c r="AS97">
        <f>VLOOKUP(B97,luminarias!A:M,5,FALSE)</f>
        <v>0.70204260357041492</v>
      </c>
      <c r="AT97">
        <f>VLOOKUP(B97,puentes!A:M,2,FALSE)</f>
        <v>19</v>
      </c>
      <c r="AU97">
        <f>VLOOKUP(B97,puentes!A:M,4,FALSE)</f>
        <v>8.0610673415492634E-2</v>
      </c>
      <c r="AV97">
        <f t="shared" si="5"/>
        <v>0.31213933086881007</v>
      </c>
      <c r="AW97" s="54">
        <f>VLOOKUP(B97,entropia!A:CM,82,FALSE)</f>
        <v>0.5219599451895599</v>
      </c>
      <c r="AX97" s="54">
        <f>VLOOKUP(B97,'empleo 2016'!A:C,3,FALSE)</f>
        <v>71621</v>
      </c>
      <c r="AY97" s="54">
        <f>VLOOKUP(B97,'empleo 2016'!A:G,5,FALSE)</f>
        <v>303.86404919965429</v>
      </c>
      <c r="AZ97" s="54">
        <f>VLOOKUP(B97,'empleo 2016'!A:G,6,FALSE)</f>
        <v>0.77106707652076978</v>
      </c>
      <c r="BA97" s="59">
        <f t="shared" si="6"/>
        <v>0.64651351085516484</v>
      </c>
      <c r="BB97" s="60">
        <f t="shared" si="7"/>
        <v>0.49827140127664205</v>
      </c>
    </row>
    <row r="98" spans="1:54" x14ac:dyDescent="0.25">
      <c r="A98">
        <v>102</v>
      </c>
      <c r="B98" t="str">
        <f t="shared" si="4"/>
        <v>UPZ102</v>
      </c>
      <c r="C98" t="str">
        <f>VLOOKUP(A98,'1. Sub Calidad Ambiental'!$1:$1048576,2,FALSE)</f>
        <v>LA SABANA</v>
      </c>
      <c r="D98" s="32">
        <f>VLOOKUP(A98,'1. Sub Calidad Ambiental'!$1:$1048576,3,FALSE)</f>
        <v>4509421.5387890004</v>
      </c>
      <c r="E98" s="32">
        <f>VLOOKUP(A98,'1. Sub Calidad Ambiental'!$1:$1048576,4,FALSE)</f>
        <v>92.438017000000002</v>
      </c>
      <c r="F98" s="32">
        <f>VLOOKUP(A98,'1. Sub Calidad Ambiental'!$1:$1048576,5,FALSE)</f>
        <v>0.78276847685678796</v>
      </c>
      <c r="G98" s="32">
        <f>VLOOKUP(A98,'1. Sub Calidad Ambiental'!$1:$1048576,6,FALSE)</f>
        <v>3607</v>
      </c>
      <c r="H98" s="32">
        <f>VLOOKUP(A98,'1. Sub Calidad Ambiental'!$1:$1048576,7,FALSE)</f>
        <v>7.9988086475691409</v>
      </c>
      <c r="I98" s="32">
        <f>VLOOKUP(A98,'1. Sub Calidad Ambiental'!$1:$1048576,8,FALSE)</f>
        <v>4.6266519995662544E-2</v>
      </c>
      <c r="J98" s="32">
        <f>VLOOKUP(A98,'1. Sub Calidad Ambiental'!$1:$1048576,9,FALSE)</f>
        <v>103422.18786999999</v>
      </c>
      <c r="K98" s="32">
        <f>VLOOKUP(A98,'1. Sub Calidad Ambiental'!$1:$1048576,10,FALSE)</f>
        <v>2.293469062060095E-2</v>
      </c>
      <c r="L98" s="33">
        <f>VLOOKUP(A98,'1. Sub Calidad Ambiental'!$1:$1048576,11,FALSE)</f>
        <v>9.547757791982521E-2</v>
      </c>
      <c r="M98" s="34">
        <f>VLOOKUP(A98,'2. Sub Densidad'!$1:$1048576,3,FALSE)</f>
        <v>4509421.5387890004</v>
      </c>
      <c r="N98" s="34">
        <f>VLOOKUP(A98,'2. Sub Densidad'!$1:$1048576,4,FALSE)</f>
        <v>2207519.693124</v>
      </c>
      <c r="O98" s="34">
        <f>VLOOKUP(A98,'2. Sub Densidad'!$1:$1048576,5,FALSE)</f>
        <v>0.48953500446463621</v>
      </c>
      <c r="P98" s="34">
        <f>VLOOKUP(A98,'2. Sub Densidad'!$1:$1048576,6,FALSE)</f>
        <v>4592911.7353922697</v>
      </c>
      <c r="Q98" s="34">
        <f>VLOOKUP(A98,'2. Sub Densidad'!$1:$1048576,7,FALSE)</f>
        <v>1.0185146134343632</v>
      </c>
      <c r="R98" s="34">
        <f>VLOOKUP(A98,'2. Sub Densidad'!$1:$1048576,8,FALSE)</f>
        <v>0.5196575973751425</v>
      </c>
      <c r="S98" s="34">
        <f>VLOOKUP(A98,'2. Sub Densidad'!$1:$1048576,9,FALSE)</f>
        <v>50598</v>
      </c>
      <c r="T98" s="46">
        <f>VLOOKUP(A98,'2. Sub Densidad'!$1:$1048576,10,FALSE)</f>
        <v>112.20507899908606</v>
      </c>
      <c r="U98" s="34">
        <f>VLOOKUP(A98,'2. Sub Densidad'!$1:$1048576,11,FALSE)</f>
        <v>0.17696670060582259</v>
      </c>
      <c r="V98" s="35">
        <f>VLOOKUP(A98,'2. Sub Densidad'!$1:$1048576,12,FALSE)</f>
        <v>0.39538643414853381</v>
      </c>
      <c r="W98" s="38">
        <f>VLOOKUP(A98,'4. Sub proximidad '!A:M,3,FALSE)</f>
        <v>9132.7603450499992</v>
      </c>
      <c r="X98" s="49">
        <f>VLOOKUP(A98,'4. Sub proximidad '!A:M,4,FALSE)</f>
        <v>0.72990938657903359</v>
      </c>
      <c r="Y98" s="37">
        <f>VLOOKUP(A98,'3. Sub Confort'!A:P,3,FALSE)</f>
        <v>4509421.5387890004</v>
      </c>
      <c r="Z98" s="37">
        <f>VLOOKUP(A98,'3. Sub Confort'!A:P,4,FALSE)</f>
        <v>475405.28558500001</v>
      </c>
      <c r="AA98" s="37">
        <f>VLOOKUP(A98,'3. Sub Confort'!A:P,5,FALSE)</f>
        <v>0.10542489352474009</v>
      </c>
      <c r="AB98" s="37">
        <f>VLOOKUP(A98,'3. Sub Confort'!A:P,6,FALSE)</f>
        <v>3.4080427081018398</v>
      </c>
      <c r="AC98" s="37">
        <f>VLOOKUP(A98,'3. Sub Confort'!A:P,7,FALSE)</f>
        <v>0.21665341112148601</v>
      </c>
      <c r="AD98" s="37">
        <f>VLOOKUP(A98,'3. Sub Confort'!A:P,8,FALSE)</f>
        <v>0.13323202292392655</v>
      </c>
      <c r="AE98" s="37">
        <f>VLOOKUP(A98,'3. Sub Confort'!A:P,9,FALSE)</f>
        <v>705</v>
      </c>
      <c r="AF98" s="37">
        <f>VLOOKUP(A98,'3. Sub Confort'!A:P,10,FALSE)</f>
        <v>1.5633934284824631</v>
      </c>
      <c r="AG98" s="37">
        <f>VLOOKUP(A98,'3. Sub Confort'!A:P,11,FALSE)</f>
        <v>0.26701119216066266</v>
      </c>
      <c r="AH98" s="37">
        <f>VLOOKUP(A98,'3. Sub Confort'!A:P,12,FALSE)</f>
        <v>0.423640661938534</v>
      </c>
      <c r="AI98" s="37">
        <f>VLOOKUP(A98,'3. Sub Confort'!A:P,13,FALSE)</f>
        <v>1.1591085296793553</v>
      </c>
      <c r="AJ98" s="37">
        <f>VLOOKUP(A98,'3. Sub Confort'!A:P,14,FALSE)</f>
        <v>8.5787950007416292E-2</v>
      </c>
      <c r="AK98" s="51">
        <f>VLOOKUP(A98,'3. Sub Confort'!A:P,16,FALSE)</f>
        <v>0.42781284962991606</v>
      </c>
      <c r="AL98">
        <f>VLOOKUP(B98,semaforos!A:M,2,FALSE)</f>
        <v>107</v>
      </c>
      <c r="AM98">
        <f>VLOOKUP(B98,semaforos!A:M,4,FALSE)</f>
        <v>0.23728098843629289</v>
      </c>
      <c r="AN98">
        <f>VLOOKUP(B98,'cestos y bancos'!A:M,2,FALSE)</f>
        <v>207</v>
      </c>
      <c r="AO98">
        <f>VLOOKUP(B98,'cestos y bancos'!A:M,4,FALSE)</f>
        <v>0.45903892155432363</v>
      </c>
      <c r="AP98">
        <f>VLOOKUP(B98,'cestos y bancos'!A:M,5,FALSE)</f>
        <v>0.23940727392360708</v>
      </c>
      <c r="AQ98">
        <f>VLOOKUP(B98,luminarias!A:M,2,FALSE)</f>
        <v>4553</v>
      </c>
      <c r="AR98">
        <f>VLOOKUP(B98,luminarias!A:M,4,FALSE)</f>
        <v>10.096638694863939</v>
      </c>
      <c r="AS98">
        <f>VLOOKUP(B98,luminarias!A:M,5,FALSE)</f>
        <v>0.59182111679048466</v>
      </c>
      <c r="AT98">
        <f>VLOOKUP(B98,puentes!A:M,2,FALSE)</f>
        <v>22</v>
      </c>
      <c r="AU98">
        <f>VLOOKUP(B98,puentes!A:M,4,FALSE)</f>
        <v>4.8786745285966757E-2</v>
      </c>
      <c r="AV98">
        <f t="shared" si="5"/>
        <v>0.27932403110908782</v>
      </c>
      <c r="AW98" s="54">
        <f>VLOOKUP(B98,entropia!A:CM,82,FALSE)</f>
        <v>0.65680825974585788</v>
      </c>
      <c r="AX98" s="54">
        <f>VLOOKUP(B98,'empleo 2016'!A:C,3,FALSE)</f>
        <v>45439</v>
      </c>
      <c r="AY98" s="54">
        <f>VLOOKUP(B98,'empleo 2016'!A:G,5,FALSE)</f>
        <v>100.76458851014542</v>
      </c>
      <c r="AZ98" s="54">
        <f>VLOOKUP(B98,'empleo 2016'!A:G,6,FALSE)</f>
        <v>0.25558684489285227</v>
      </c>
      <c r="BA98" s="59">
        <f t="shared" si="6"/>
        <v>0.4561975523193551</v>
      </c>
      <c r="BB98" s="60">
        <f t="shared" si="7"/>
        <v>0.4209567601193327</v>
      </c>
    </row>
    <row r="99" spans="1:54" x14ac:dyDescent="0.25">
      <c r="A99">
        <v>103</v>
      </c>
      <c r="B99" t="str">
        <f t="shared" si="4"/>
        <v>UPZ103</v>
      </c>
      <c r="C99" t="str">
        <f>VLOOKUP(A99,'1. Sub Calidad Ambiental'!$1:$1048576,2,FALSE)</f>
        <v>PARQUE SALITRE</v>
      </c>
      <c r="D99" s="32">
        <f>VLOOKUP(A99,'1. Sub Calidad Ambiental'!$1:$1048576,3,FALSE)</f>
        <v>1652469.0848360001</v>
      </c>
      <c r="E99" s="32">
        <f>VLOOKUP(A99,'1. Sub Calidad Ambiental'!$1:$1048576,4,FALSE)</f>
        <v>85.635771000000005</v>
      </c>
      <c r="F99" s="32">
        <f>VLOOKUP(A99,'1. Sub Calidad Ambiental'!$1:$1048576,5,FALSE)</f>
        <v>0.5813697206404963</v>
      </c>
      <c r="G99" s="32">
        <f>VLOOKUP(A99,'1. Sub Calidad Ambiental'!$1:$1048576,6,FALSE)</f>
        <v>17966</v>
      </c>
      <c r="H99" s="32">
        <f>VLOOKUP(A99,'1. Sub Calidad Ambiental'!$1:$1048576,7,FALSE)</f>
        <v>108.72215501558411</v>
      </c>
      <c r="I99" s="32">
        <f>VLOOKUP(A99,'1. Sub Calidad Ambiental'!$1:$1048576,8,FALSE)</f>
        <v>0.62886812032048478</v>
      </c>
      <c r="J99" s="32">
        <f>VLOOKUP(A99,'1. Sub Calidad Ambiental'!$1:$1048576,9,FALSE)</f>
        <v>1254544.47016</v>
      </c>
      <c r="K99" s="32">
        <f>VLOOKUP(A99,'1. Sub Calidad Ambiental'!$1:$1048576,10,FALSE)</f>
        <v>0.75919391271668346</v>
      </c>
      <c r="L99" s="33">
        <f>VLOOKUP(A99,'1. Sub Calidad Ambiental'!$1:$1048576,11,FALSE)</f>
        <v>0.60223077079889065</v>
      </c>
      <c r="M99" s="34">
        <f>VLOOKUP(A99,'2. Sub Densidad'!$1:$1048576,3,FALSE)</f>
        <v>1652469.0848360001</v>
      </c>
      <c r="N99" s="34">
        <f>VLOOKUP(A99,'2. Sub Densidad'!$1:$1048576,4,FALSE)</f>
        <v>119991.001596</v>
      </c>
      <c r="O99" s="34">
        <f>VLOOKUP(A99,'2. Sub Densidad'!$1:$1048576,5,FALSE)</f>
        <v>7.261315972389798E-2</v>
      </c>
      <c r="P99" s="34">
        <f>VLOOKUP(A99,'2. Sub Densidad'!$1:$1048576,6,FALSE)</f>
        <v>320831.59643755498</v>
      </c>
      <c r="Q99" s="34">
        <f>VLOOKUP(A99,'2. Sub Densidad'!$1:$1048576,7,FALSE)</f>
        <v>0.19415285852043401</v>
      </c>
      <c r="R99" s="34">
        <f>VLOOKUP(A99,'2. Sub Densidad'!$1:$1048576,8,FALSE)</f>
        <v>9.8649174338991827E-2</v>
      </c>
      <c r="S99" s="34">
        <f>VLOOKUP(A99,'2. Sub Densidad'!$1:$1048576,9,FALSE)</f>
        <v>6084</v>
      </c>
      <c r="T99" s="46">
        <f>VLOOKUP(A99,'2. Sub Densidad'!$1:$1048576,10,FALSE)</f>
        <v>36.817632812802721</v>
      </c>
      <c r="U99" s="34">
        <f>VLOOKUP(A99,'2. Sub Densidad'!$1:$1048576,11,FALSE)</f>
        <v>5.668719703464354E-2</v>
      </c>
      <c r="V99" s="35">
        <f>VLOOKUP(A99,'2. Sub Densidad'!$1:$1048576,12,FALSE)</f>
        <v>7.5983177032511118E-2</v>
      </c>
      <c r="W99" s="38">
        <f>VLOOKUP(A99,'4. Sub proximidad '!A:M,3,FALSE)</f>
        <v>10325.1593526</v>
      </c>
      <c r="X99" s="49">
        <f>VLOOKUP(A99,'4. Sub proximidad '!A:M,4,FALSE)</f>
        <v>0.84593149190815964</v>
      </c>
      <c r="Y99" s="37">
        <f>VLOOKUP(A99,'3. Sub Confort'!A:P,3,FALSE)</f>
        <v>1652469.0848360001</v>
      </c>
      <c r="Z99" s="37">
        <f>VLOOKUP(A99,'3. Sub Confort'!A:P,4,FALSE)</f>
        <v>51854.041140000001</v>
      </c>
      <c r="AA99" s="37">
        <f>VLOOKUP(A99,'3. Sub Confort'!A:P,5,FALSE)</f>
        <v>3.1379734492973148E-2</v>
      </c>
      <c r="AB99" s="37">
        <f>VLOOKUP(A99,'3. Sub Confort'!A:P,6,FALSE)</f>
        <v>4.8707578127447402</v>
      </c>
      <c r="AC99" s="37">
        <f>VLOOKUP(A99,'3. Sub Confort'!A:P,7,FALSE)</f>
        <v>0.41863952608420402</v>
      </c>
      <c r="AD99" s="37">
        <f>VLOOKUP(A99,'3. Sub Confort'!A:P,8,FALSE)</f>
        <v>0.12819468239078086</v>
      </c>
      <c r="AE99" s="37">
        <f>VLOOKUP(A99,'3. Sub Confort'!A:P,9,FALSE)</f>
        <v>61</v>
      </c>
      <c r="AF99" s="37">
        <f>VLOOKUP(A99,'3. Sub Confort'!A:P,10,FALSE)</f>
        <v>0.36914457619673996</v>
      </c>
      <c r="AG99" s="37">
        <f>VLOOKUP(A99,'3. Sub Confort'!A:P,11,FALSE)</f>
        <v>4.9892106632079214E-2</v>
      </c>
      <c r="AH99" s="37">
        <f>VLOOKUP(A99,'3. Sub Confort'!A:P,12,FALSE)</f>
        <v>0.35245901639344301</v>
      </c>
      <c r="AI99" s="37">
        <f>VLOOKUP(A99,'3. Sub Confort'!A:P,13,FALSE)</f>
        <v>0.48833769455709247</v>
      </c>
      <c r="AJ99" s="37">
        <f>VLOOKUP(A99,'3. Sub Confort'!A:P,14,FALSE)</f>
        <v>2.4573616883633412E-2</v>
      </c>
      <c r="AK99" s="51">
        <f>VLOOKUP(A99,'3. Sub Confort'!A:P,16,FALSE)</f>
        <v>0.35866906013154537</v>
      </c>
      <c r="AL99">
        <v>0</v>
      </c>
      <c r="AM99">
        <v>0</v>
      </c>
      <c r="AN99">
        <f>VLOOKUP(B99,'cestos y bancos'!A:M,2,FALSE)</f>
        <v>1</v>
      </c>
      <c r="AO99">
        <f>VLOOKUP(B99,'cestos y bancos'!A:M,4,FALSE)</f>
        <v>6.051550429440106E-3</v>
      </c>
      <c r="AP99">
        <f>VLOOKUP(B99,'cestos y bancos'!A:M,5,FALSE)</f>
        <v>3.1561271240744611E-3</v>
      </c>
      <c r="AQ99">
        <f>VLOOKUP(B99,luminarias!A:M,2,FALSE)</f>
        <v>398</v>
      </c>
      <c r="AR99">
        <f>VLOOKUP(B99,luminarias!A:M,4,FALSE)</f>
        <v>2.4085170709171622</v>
      </c>
      <c r="AS99">
        <f>VLOOKUP(B99,luminarias!A:M,5,FALSE)</f>
        <v>0.14117681198637269</v>
      </c>
      <c r="AT99">
        <f>VLOOKUP(B99,puentes!A:M,2,FALSE)</f>
        <v>12</v>
      </c>
      <c r="AU99">
        <f>VLOOKUP(B99,puentes!A:M,4,FALSE)</f>
        <v>7.2618605153281265E-2</v>
      </c>
      <c r="AV99">
        <f t="shared" si="5"/>
        <v>5.4237886065932106E-2</v>
      </c>
      <c r="AW99" s="54">
        <f>VLOOKUP(B99,entropia!A:CM,82,FALSE)</f>
        <v>0.54958610551829301</v>
      </c>
      <c r="AX99" s="54">
        <f>VLOOKUP(B99,'empleo 2016'!A:C,3,FALSE)</f>
        <v>1382</v>
      </c>
      <c r="AY99" s="54">
        <f>VLOOKUP(B99,'empleo 2016'!A:G,5,FALSE)</f>
        <v>8.3632425389284322</v>
      </c>
      <c r="AZ99" s="54">
        <f>VLOOKUP(B99,'empleo 2016'!A:G,6,FALSE)</f>
        <v>2.1065950242172067E-2</v>
      </c>
      <c r="BA99" s="59">
        <f t="shared" si="6"/>
        <v>0.28532602788023254</v>
      </c>
      <c r="BB99" s="60">
        <f t="shared" si="7"/>
        <v>0.43362810555026787</v>
      </c>
    </row>
    <row r="100" spans="1:54" x14ac:dyDescent="0.25">
      <c r="A100">
        <v>104</v>
      </c>
      <c r="B100" t="str">
        <f t="shared" si="4"/>
        <v>UPZ104</v>
      </c>
      <c r="C100" t="str">
        <f>VLOOKUP(A100,'1. Sub Calidad Ambiental'!$1:$1048576,2,FALSE)</f>
        <v>PARQUE SIMON BOLIVAR - CAN</v>
      </c>
      <c r="D100" s="32">
        <f>VLOOKUP(A100,'1. Sub Calidad Ambiental'!$1:$1048576,3,FALSE)</f>
        <v>3986842.6583480001</v>
      </c>
      <c r="E100" s="32">
        <f>VLOOKUP(A100,'1. Sub Calidad Ambiental'!$1:$1048576,4,FALSE)</f>
        <v>88.655643064647052</v>
      </c>
      <c r="F100" s="32">
        <f>VLOOKUP(A100,'1. Sub Calidad Ambiental'!$1:$1048576,5,FALSE)</f>
        <v>0.67078114118486354</v>
      </c>
      <c r="G100" s="32">
        <f>VLOOKUP(A100,'1. Sub Calidad Ambiental'!$1:$1048576,6,FALSE)</f>
        <v>21202</v>
      </c>
      <c r="H100" s="32">
        <f>VLOOKUP(A100,'1. Sub Calidad Ambiental'!$1:$1048576,7,FALSE)</f>
        <v>53.179926615878351</v>
      </c>
      <c r="I100" s="32">
        <f>VLOOKUP(A100,'1. Sub Calidad Ambiental'!$1:$1048576,8,FALSE)</f>
        <v>0.30760207507766041</v>
      </c>
      <c r="J100" s="32">
        <f>VLOOKUP(A100,'1. Sub Calidad Ambiental'!$1:$1048576,9,FALSE)</f>
        <v>1169903.1667500001</v>
      </c>
      <c r="K100" s="32">
        <f>VLOOKUP(A100,'1. Sub Calidad Ambiental'!$1:$1048576,10,FALSE)</f>
        <v>0.29344101761837893</v>
      </c>
      <c r="L100" s="33">
        <f>VLOOKUP(A100,'1. Sub Calidad Ambiental'!$1:$1048576,11,FALSE)</f>
        <v>0.3100873171703919</v>
      </c>
      <c r="M100" s="34">
        <f>VLOOKUP(A100,'2. Sub Densidad'!$1:$1048576,3,FALSE)</f>
        <v>3986842.6583480001</v>
      </c>
      <c r="N100" s="34">
        <f>VLOOKUP(A100,'2. Sub Densidad'!$1:$1048576,4,FALSE)</f>
        <v>427819.374557</v>
      </c>
      <c r="O100" s="34">
        <f>VLOOKUP(A100,'2. Sub Densidad'!$1:$1048576,5,FALSE)</f>
        <v>0.10730781503533739</v>
      </c>
      <c r="P100" s="34">
        <f>VLOOKUP(A100,'2. Sub Densidad'!$1:$1048576,6,FALSE)</f>
        <v>982888.11185562005</v>
      </c>
      <c r="Q100" s="34">
        <f>VLOOKUP(A100,'2. Sub Densidad'!$1:$1048576,7,FALSE)</f>
        <v>0.24653295755165128</v>
      </c>
      <c r="R100" s="34">
        <f>VLOOKUP(A100,'2. Sub Densidad'!$1:$1048576,8,FALSE)</f>
        <v>0.12540012774040557</v>
      </c>
      <c r="S100" s="34">
        <f>VLOOKUP(A100,'2. Sub Densidad'!$1:$1048576,9,FALSE)</f>
        <v>2425</v>
      </c>
      <c r="T100" s="46">
        <f>VLOOKUP(A100,'2. Sub Densidad'!$1:$1048576,10,FALSE)</f>
        <v>6.0825074070137255</v>
      </c>
      <c r="U100" s="34">
        <f>VLOOKUP(A100,'2. Sub Densidad'!$1:$1048576,11,FALSE)</f>
        <v>7.6497801566214373E-3</v>
      </c>
      <c r="V100" s="35">
        <f>VLOOKUP(A100,'2. Sub Densidad'!$1:$1048576,12,FALSE)</f>
        <v>8.0119240977454806E-2</v>
      </c>
      <c r="W100" s="38">
        <f>VLOOKUP(A100,'4. Sub proximidad '!A:M,3,FALSE)</f>
        <v>9609.3837907899997</v>
      </c>
      <c r="X100" s="49">
        <f>VLOOKUP(A100,'4. Sub proximidad '!A:M,4,FALSE)</f>
        <v>0.77628552013318575</v>
      </c>
      <c r="Y100" s="37">
        <f>VLOOKUP(A100,'3. Sub Confort'!A:P,3,FALSE)</f>
        <v>3986842.6583480001</v>
      </c>
      <c r="Z100" s="37">
        <f>VLOOKUP(A100,'3. Sub Confort'!A:P,4,FALSE)</f>
        <v>150429.42995699999</v>
      </c>
      <c r="AA100" s="37">
        <f>VLOOKUP(A100,'3. Sub Confort'!A:P,5,FALSE)</f>
        <v>3.7731468946239369E-2</v>
      </c>
      <c r="AB100" s="37">
        <f>VLOOKUP(A100,'3. Sub Confort'!A:P,6,FALSE)</f>
        <v>4.6156543442258302</v>
      </c>
      <c r="AC100" s="37">
        <f>VLOOKUP(A100,'3. Sub Confort'!A:P,7,FALSE)</f>
        <v>0.38341232541054299</v>
      </c>
      <c r="AD100" s="37">
        <f>VLOOKUP(A100,'3. Sub Confort'!A:P,8,FALSE)</f>
        <v>0.12415168306231528</v>
      </c>
      <c r="AE100" s="37">
        <f>VLOOKUP(A100,'3. Sub Confort'!A:P,9,FALSE)</f>
        <v>191</v>
      </c>
      <c r="AF100" s="37">
        <f>VLOOKUP(A100,'3. Sub Confort'!A:P,10,FALSE)</f>
        <v>0.47907584112974083</v>
      </c>
      <c r="AG100" s="37">
        <f>VLOOKUP(A100,'3. Sub Confort'!A:P,11,FALSE)</f>
        <v>6.9878038096506639E-2</v>
      </c>
      <c r="AH100" s="37">
        <f>VLOOKUP(A100,'3. Sub Confort'!A:P,12,FALSE)</f>
        <v>0.35427574171029702</v>
      </c>
      <c r="AI100" s="37">
        <f>VLOOKUP(A100,'3. Sub Confort'!A:P,13,FALSE)</f>
        <v>0.36472657419164695</v>
      </c>
      <c r="AJ100" s="37">
        <f>VLOOKUP(A100,'3. Sub Confort'!A:P,14,FALSE)</f>
        <v>1.3292905344534972E-2</v>
      </c>
      <c r="AK100" s="51">
        <f>VLOOKUP(A100,'3. Sub Confort'!A:P,16,FALSE)</f>
        <v>0.36887952400669682</v>
      </c>
      <c r="AL100">
        <f>VLOOKUP(B100,semaforos!A:M,2,FALSE)</f>
        <v>17</v>
      </c>
      <c r="AM100">
        <f>VLOOKUP(B100,semaforos!A:M,4,FALSE)</f>
        <v>4.2640258111002659E-2</v>
      </c>
      <c r="AN100">
        <f>VLOOKUP(B100,'cestos y bancos'!A:M,2,FALSE)</f>
        <v>4</v>
      </c>
      <c r="AO100">
        <f>VLOOKUP(B100,'cestos y bancos'!A:M,4,FALSE)</f>
        <v>1.0033001908471215E-2</v>
      </c>
      <c r="AP100">
        <f>VLOOKUP(B100,'cestos y bancos'!A:M,5,FALSE)</f>
        <v>5.2326143239537614E-3</v>
      </c>
      <c r="AQ100">
        <f>VLOOKUP(B100,luminarias!A:M,2,FALSE)</f>
        <v>1533</v>
      </c>
      <c r="AR100">
        <f>VLOOKUP(B100,luminarias!A:M,4,FALSE)</f>
        <v>3.8451479814215928</v>
      </c>
      <c r="AS100">
        <f>VLOOKUP(B100,luminarias!A:M,5,FALSE)</f>
        <v>0.22538587755420031</v>
      </c>
      <c r="AT100">
        <f>VLOOKUP(B100,puentes!A:M,2,FALSE)</f>
        <v>21</v>
      </c>
      <c r="AU100">
        <f>VLOOKUP(B100,puentes!A:M,4,FALSE)</f>
        <v>5.2673260019473873E-2</v>
      </c>
      <c r="AV100">
        <f t="shared" si="5"/>
        <v>8.1483002502157648E-2</v>
      </c>
      <c r="AW100" s="54">
        <f>VLOOKUP(B100,entropia!A:CM,82,FALSE)</f>
        <v>0.44129227571895679</v>
      </c>
      <c r="AX100" s="54">
        <f>VLOOKUP(B100,'empleo 2016'!A:C,3,FALSE)</f>
        <v>3854</v>
      </c>
      <c r="AY100" s="54">
        <f>VLOOKUP(B100,'empleo 2016'!A:G,5,FALSE)</f>
        <v>9.6667972032443625</v>
      </c>
      <c r="AZ100" s="54">
        <f>VLOOKUP(B100,'empleo 2016'!A:G,6,FALSE)</f>
        <v>2.4374460555394866E-2</v>
      </c>
      <c r="BA100" s="59">
        <f t="shared" si="6"/>
        <v>0.23283336813717584</v>
      </c>
      <c r="BB100" s="60">
        <f t="shared" si="7"/>
        <v>0.35364099408498106</v>
      </c>
    </row>
    <row r="101" spans="1:54" x14ac:dyDescent="0.25">
      <c r="A101">
        <v>105</v>
      </c>
      <c r="B101" t="str">
        <f t="shared" si="4"/>
        <v>UPZ105</v>
      </c>
      <c r="C101" t="str">
        <f>VLOOKUP(A101,'1. Sub Calidad Ambiental'!$1:$1048576,2,FALSE)</f>
        <v>JARDIN BOTANICO</v>
      </c>
      <c r="D101" s="32">
        <f>VLOOKUP(A101,'1. Sub Calidad Ambiental'!$1:$1048576,3,FALSE)</f>
        <v>1617052.1176410001</v>
      </c>
      <c r="E101" s="32">
        <f>VLOOKUP(A101,'1. Sub Calidad Ambiental'!$1:$1048576,4,FALSE)</f>
        <v>88.129142981213164</v>
      </c>
      <c r="F101" s="32">
        <f>VLOOKUP(A101,'1. Sub Calidad Ambiental'!$1:$1048576,5,FALSE)</f>
        <v>0.65519269261194235</v>
      </c>
      <c r="G101" s="32">
        <f>VLOOKUP(A101,'1. Sub Calidad Ambiental'!$1:$1048576,6,FALSE)</f>
        <v>1775</v>
      </c>
      <c r="H101" s="32">
        <f>VLOOKUP(A101,'1. Sub Calidad Ambiental'!$1:$1048576,7,FALSE)</f>
        <v>10.976764327110363</v>
      </c>
      <c r="I101" s="32">
        <f>VLOOKUP(A101,'1. Sub Calidad Ambiental'!$1:$1048576,8,FALSE)</f>
        <v>6.349154087868647E-2</v>
      </c>
      <c r="J101" s="32">
        <f>VLOOKUP(A101,'1. Sub Calidad Ambiental'!$1:$1048576,9,FALSE)</f>
        <v>204200.84620199999</v>
      </c>
      <c r="K101" s="32">
        <f>VLOOKUP(A101,'1. Sub Calidad Ambiental'!$1:$1048576,10,FALSE)</f>
        <v>0.12627969375525991</v>
      </c>
      <c r="L101" s="33">
        <f>VLOOKUP(A101,'1. Sub Calidad Ambiental'!$1:$1048576,11,FALSE)</f>
        <v>0.17819284734066801</v>
      </c>
      <c r="M101" s="34">
        <f>VLOOKUP(A101,'2. Sub Densidad'!$1:$1048576,3,FALSE)</f>
        <v>1617052.1176410001</v>
      </c>
      <c r="N101" s="34">
        <f>VLOOKUP(A101,'2. Sub Densidad'!$1:$1048576,4,FALSE)</f>
        <v>195821.12005500001</v>
      </c>
      <c r="O101" s="34">
        <f>VLOOKUP(A101,'2. Sub Densidad'!$1:$1048576,5,FALSE)</f>
        <v>0.12109759352757858</v>
      </c>
      <c r="P101" s="34">
        <f>VLOOKUP(A101,'2. Sub Densidad'!$1:$1048576,6,FALSE)</f>
        <v>953759.33022837003</v>
      </c>
      <c r="Q101" s="34">
        <f>VLOOKUP(A101,'2. Sub Densidad'!$1:$1048576,7,FALSE)</f>
        <v>0.58981359958870117</v>
      </c>
      <c r="R101" s="34">
        <f>VLOOKUP(A101,'2. Sub Densidad'!$1:$1048576,8,FALSE)</f>
        <v>0.30071641443294539</v>
      </c>
      <c r="S101" s="34">
        <f>VLOOKUP(A101,'2. Sub Densidad'!$1:$1048576,9,FALSE)</f>
        <v>2561</v>
      </c>
      <c r="T101" s="46">
        <f>VLOOKUP(A101,'2. Sub Densidad'!$1:$1048576,10,FALSE)</f>
        <v>15.837461093932193</v>
      </c>
      <c r="U101" s="34">
        <f>VLOOKUP(A101,'2. Sub Densidad'!$1:$1048576,11,FALSE)</f>
        <v>2.3213657780531194E-2</v>
      </c>
      <c r="V101" s="35">
        <f>VLOOKUP(A101,'2. Sub Densidad'!$1:$1048576,12,FALSE)</f>
        <v>0.14834255524701839</v>
      </c>
      <c r="W101" s="38">
        <f>VLOOKUP(A101,'4. Sub proximidad '!A:M,3,FALSE)</f>
        <v>10947.4762888</v>
      </c>
      <c r="X101" s="49">
        <f>VLOOKUP(A101,'4. Sub proximidad '!A:M,4,FALSE)</f>
        <v>0.90648380758665781</v>
      </c>
      <c r="Y101" s="37">
        <f>VLOOKUP(A101,'3. Sub Confort'!A:P,3,FALSE)</f>
        <v>1617052.1176410001</v>
      </c>
      <c r="Z101" s="37">
        <f>VLOOKUP(A101,'3. Sub Confort'!A:P,4,FALSE)</f>
        <v>47979.185145000003</v>
      </c>
      <c r="AA101" s="37">
        <f>VLOOKUP(A101,'3. Sub Confort'!A:P,5,FALSE)</f>
        <v>2.9670772278504759E-2</v>
      </c>
      <c r="AB101" s="37">
        <f>VLOOKUP(A101,'3. Sub Confort'!A:P,6,FALSE)</f>
        <v>4.3878343947995999</v>
      </c>
      <c r="AC101" s="37">
        <f>VLOOKUP(A101,'3. Sub Confort'!A:P,7,FALSE)</f>
        <v>0.35195270189975603</v>
      </c>
      <c r="AD101" s="37">
        <f>VLOOKUP(A101,'3. Sub Confort'!A:P,8,FALSE)</f>
        <v>0.11024125468381757</v>
      </c>
      <c r="AE101" s="37">
        <f>VLOOKUP(A101,'3. Sub Confort'!A:P,9,FALSE)</f>
        <v>47</v>
      </c>
      <c r="AF101" s="37">
        <f>VLOOKUP(A101,'3. Sub Confort'!A:P,10,FALSE)</f>
        <v>0.29065235119672511</v>
      </c>
      <c r="AG101" s="37">
        <f>VLOOKUP(A101,'3. Sub Confort'!A:P,11,FALSE)</f>
        <v>3.562191488729391E-2</v>
      </c>
      <c r="AH101" s="37">
        <f>VLOOKUP(A101,'3. Sub Confort'!A:P,12,FALSE)</f>
        <v>0.35815602836879401</v>
      </c>
      <c r="AI101" s="37">
        <f>VLOOKUP(A101,'3. Sub Confort'!A:P,13,FALSE)</f>
        <v>0.22286072892414141</v>
      </c>
      <c r="AJ101" s="37">
        <f>VLOOKUP(A101,'3. Sub Confort'!A:P,14,FALSE)</f>
        <v>3.4627341545113039E-4</v>
      </c>
      <c r="AK101" s="51">
        <f>VLOOKUP(A101,'3. Sub Confort'!A:P,16,FALSE)</f>
        <v>0.36096890022467298</v>
      </c>
      <c r="AL101">
        <v>0</v>
      </c>
      <c r="AM101">
        <v>0</v>
      </c>
      <c r="AN101">
        <f>VLOOKUP(B101,'cestos y bancos'!A:M,2,FALSE)</f>
        <v>4</v>
      </c>
      <c r="AO101">
        <f>VLOOKUP(B101,'cestos y bancos'!A:M,4,FALSE)</f>
        <v>2.4736370314630201E-2</v>
      </c>
      <c r="AP101">
        <f>VLOOKUP(B101,'cestos y bancos'!A:M,5,FALSE)</f>
        <v>1.2901012758870439E-2</v>
      </c>
      <c r="AQ101">
        <f>VLOOKUP(B101,luminarias!A:M,2,FALSE)</f>
        <v>468</v>
      </c>
      <c r="AR101">
        <f>VLOOKUP(B101,luminarias!A:M,4,FALSE)</f>
        <v>2.8941553268117333</v>
      </c>
      <c r="AS101">
        <f>VLOOKUP(B101,luminarias!A:M,5,FALSE)</f>
        <v>0.16964281771815265</v>
      </c>
      <c r="AT101">
        <f>VLOOKUP(B101,puentes!A:M,2,FALSE)</f>
        <v>7</v>
      </c>
      <c r="AU101">
        <f>VLOOKUP(B101,puentes!A:M,4,FALSE)</f>
        <v>4.3288648050602847E-2</v>
      </c>
      <c r="AV101">
        <f t="shared" si="5"/>
        <v>5.645811963190648E-2</v>
      </c>
      <c r="AW101" s="54">
        <f>VLOOKUP(B101,entropia!A:CM,82,FALSE)</f>
        <v>0.64221292612233671</v>
      </c>
      <c r="AX101" s="54">
        <f>VLOOKUP(B101,'empleo 2016'!A:C,3,FALSE)</f>
        <v>2467</v>
      </c>
      <c r="AY101" s="54">
        <f>VLOOKUP(B101,'empleo 2016'!A:G,5,FALSE)</f>
        <v>15.256157397969117</v>
      </c>
      <c r="AZ101" s="54">
        <f>VLOOKUP(B101,'empleo 2016'!A:G,6,FALSE)</f>
        <v>3.8560636520840977E-2</v>
      </c>
      <c r="BA101" s="59">
        <f t="shared" si="6"/>
        <v>0.34038678132158884</v>
      </c>
      <c r="BB101" s="60">
        <f t="shared" si="7"/>
        <v>0.38687497834412121</v>
      </c>
    </row>
    <row r="102" spans="1:54" x14ac:dyDescent="0.25">
      <c r="A102">
        <v>106</v>
      </c>
      <c r="B102" t="str">
        <f t="shared" si="4"/>
        <v>UPZ106</v>
      </c>
      <c r="C102" t="str">
        <f>VLOOKUP(A102,'1. Sub Calidad Ambiental'!$1:$1048576,2,FALSE)</f>
        <v>LA ESMERALDA</v>
      </c>
      <c r="D102" s="32">
        <f>VLOOKUP(A102,'1. Sub Calidad Ambiental'!$1:$1048576,3,FALSE)</f>
        <v>1928784.8239800001</v>
      </c>
      <c r="E102" s="32">
        <f>VLOOKUP(A102,'1. Sub Calidad Ambiental'!$1:$1048576,4,FALSE)</f>
        <v>88.592230171343431</v>
      </c>
      <c r="F102" s="32">
        <f>VLOOKUP(A102,'1. Sub Calidad Ambiental'!$1:$1048576,5,FALSE)</f>
        <v>0.66890363222099702</v>
      </c>
      <c r="G102" s="32">
        <f>VLOOKUP(A102,'1. Sub Calidad Ambiental'!$1:$1048576,6,FALSE)</f>
        <v>12138</v>
      </c>
      <c r="H102" s="32">
        <f>VLOOKUP(A102,'1. Sub Calidad Ambiental'!$1:$1048576,7,FALSE)</f>
        <v>62.930814516434936</v>
      </c>
      <c r="I102" s="32">
        <f>VLOOKUP(A102,'1. Sub Calidad Ambiental'!$1:$1048576,8,FALSE)</f>
        <v>0.36400293049300625</v>
      </c>
      <c r="J102" s="32">
        <f>VLOOKUP(A102,'1. Sub Calidad Ambiental'!$1:$1048576,9,FALSE)</f>
        <v>187396.14931400001</v>
      </c>
      <c r="K102" s="32">
        <f>VLOOKUP(A102,'1. Sub Calidad Ambiental'!$1:$1048576,10,FALSE)</f>
        <v>9.7157623278740168E-2</v>
      </c>
      <c r="L102" s="33">
        <f>VLOOKUP(A102,'1. Sub Calidad Ambiental'!$1:$1048576,11,FALSE)</f>
        <v>0.26408564051691646</v>
      </c>
      <c r="M102" s="34">
        <f>VLOOKUP(A102,'2. Sub Densidad'!$1:$1048576,3,FALSE)</f>
        <v>1928784.8239800001</v>
      </c>
      <c r="N102" s="34">
        <f>VLOOKUP(A102,'2. Sub Densidad'!$1:$1048576,4,FALSE)</f>
        <v>652583.22735900001</v>
      </c>
      <c r="O102" s="34">
        <f>VLOOKUP(A102,'2. Sub Densidad'!$1:$1048576,5,FALSE)</f>
        <v>0.33833905122314811</v>
      </c>
      <c r="P102" s="34">
        <f>VLOOKUP(A102,'2. Sub Densidad'!$1:$1048576,6,FALSE)</f>
        <v>2085274.46212991</v>
      </c>
      <c r="Q102" s="34">
        <f>VLOOKUP(A102,'2. Sub Densidad'!$1:$1048576,7,FALSE)</f>
        <v>1.0811337979251607</v>
      </c>
      <c r="R102" s="34">
        <f>VLOOKUP(A102,'2. Sub Densidad'!$1:$1048576,8,FALSE)</f>
        <v>0.55163773711007347</v>
      </c>
      <c r="S102" s="34">
        <f>VLOOKUP(A102,'2. Sub Densidad'!$1:$1048576,9,FALSE)</f>
        <v>25009</v>
      </c>
      <c r="T102" s="46">
        <f>VLOOKUP(A102,'2. Sub Densidad'!$1:$1048576,10,FALSE)</f>
        <v>129.66194927018631</v>
      </c>
      <c r="U102" s="34">
        <f>VLOOKUP(A102,'2. Sub Densidad'!$1:$1048576,11,FALSE)</f>
        <v>0.20481886693237542</v>
      </c>
      <c r="V102" s="35">
        <f>VLOOKUP(A102,'2. Sub Densidad'!$1:$1048576,12,FALSE)</f>
        <v>0.36493188508853236</v>
      </c>
      <c r="W102" s="38">
        <f>VLOOKUP(A102,'4. Sub proximidad '!A:M,3,FALSE)</f>
        <v>10199.0435476</v>
      </c>
      <c r="X102" s="49">
        <f>VLOOKUP(A102,'4. Sub proximidad '!A:M,4,FALSE)</f>
        <v>0.83366024619365509</v>
      </c>
      <c r="Y102" s="37">
        <f>VLOOKUP(A102,'3. Sub Confort'!A:P,3,FALSE)</f>
        <v>1928784.8239800001</v>
      </c>
      <c r="Z102" s="37">
        <f>VLOOKUP(A102,'3. Sub Confort'!A:P,4,FALSE)</f>
        <v>178780.06438200001</v>
      </c>
      <c r="AA102" s="37">
        <f>VLOOKUP(A102,'3. Sub Confort'!A:P,5,FALSE)</f>
        <v>9.2690517967209909E-2</v>
      </c>
      <c r="AB102" s="37">
        <f>VLOOKUP(A102,'3. Sub Confort'!A:P,6,FALSE)</f>
        <v>3.0286103598385701</v>
      </c>
      <c r="AC102" s="37">
        <f>VLOOKUP(A102,'3. Sub Confort'!A:P,7,FALSE)</f>
        <v>0.164257653619831</v>
      </c>
      <c r="AD102" s="37">
        <f>VLOOKUP(A102,'3. Sub Confort'!A:P,8,FALSE)</f>
        <v>0.11058230188036519</v>
      </c>
      <c r="AE102" s="37">
        <f>VLOOKUP(A102,'3. Sub Confort'!A:P,9,FALSE)</f>
        <v>331</v>
      </c>
      <c r="AF102" s="37">
        <f>VLOOKUP(A102,'3. Sub Confort'!A:P,10,FALSE)</f>
        <v>1.7161064100296559</v>
      </c>
      <c r="AG102" s="37">
        <f>VLOOKUP(A102,'3. Sub Confort'!A:P,11,FALSE)</f>
        <v>0.29477500607466356</v>
      </c>
      <c r="AH102" s="37">
        <f>VLOOKUP(A102,'3. Sub Confort'!A:P,12,FALSE)</f>
        <v>0.31772406847935503</v>
      </c>
      <c r="AI102" s="37">
        <f>VLOOKUP(A102,'3. Sub Confort'!A:P,13,FALSE)</f>
        <v>0.29606911423146143</v>
      </c>
      <c r="AJ102" s="37">
        <f>VLOOKUP(A102,'3. Sub Confort'!A:P,14,FALSE)</f>
        <v>7.0272473800387612E-3</v>
      </c>
      <c r="AK102" s="51">
        <f>VLOOKUP(A102,'3. Sub Confort'!A:P,16,FALSE)</f>
        <v>0.43112421291429048</v>
      </c>
      <c r="AL102">
        <f>VLOOKUP(B102,semaforos!A:M,2,FALSE)</f>
        <v>7</v>
      </c>
      <c r="AM102">
        <f>VLOOKUP(B102,semaforos!A:M,4,FALSE)</f>
        <v>3.6292280574645293E-2</v>
      </c>
      <c r="AN102">
        <f>VLOOKUP(B102,'cestos y bancos'!A:M,2,FALSE)</f>
        <v>161</v>
      </c>
      <c r="AO102">
        <f>VLOOKUP(B102,'cestos y bancos'!A:M,4,FALSE)</f>
        <v>0.83472245321684169</v>
      </c>
      <c r="AP102">
        <f>VLOOKUP(B102,'cestos y bancos'!A:M,5,FALSE)</f>
        <v>0.43534135696121007</v>
      </c>
      <c r="AQ102">
        <f>VLOOKUP(B102,luminarias!A:M,2,FALSE)</f>
        <v>2344</v>
      </c>
      <c r="AR102">
        <f>VLOOKUP(B102,luminarias!A:M,4,FALSE)</f>
        <v>12.15272938099551</v>
      </c>
      <c r="AS102">
        <f>VLOOKUP(B102,luminarias!A:M,5,FALSE)</f>
        <v>0.71234022447212264</v>
      </c>
      <c r="AT102">
        <f>VLOOKUP(B102,puentes!A:M,2,FALSE)</f>
        <v>10</v>
      </c>
      <c r="AU102">
        <f>VLOOKUP(B102,puentes!A:M,4,FALSE)</f>
        <v>5.1846115106636136E-2</v>
      </c>
      <c r="AV102">
        <f t="shared" si="5"/>
        <v>0.30895499427865353</v>
      </c>
      <c r="AW102" s="54">
        <f>VLOOKUP(B102,entropia!A:CM,82,FALSE)</f>
        <v>0.33184186305796892</v>
      </c>
      <c r="AX102" s="54">
        <f>VLOOKUP(B102,'empleo 2016'!A:C,3,FALSE)</f>
        <v>10148</v>
      </c>
      <c r="AY102" s="54">
        <f>VLOOKUP(B102,'empleo 2016'!A:G,5,FALSE)</f>
        <v>52.613439049002714</v>
      </c>
      <c r="AZ102" s="54">
        <f>VLOOKUP(B102,'empleo 2016'!A:G,6,FALSE)</f>
        <v>0.1333759557397505</v>
      </c>
      <c r="BA102" s="59">
        <f t="shared" si="6"/>
        <v>0.2326089093988597</v>
      </c>
      <c r="BB102" s="60">
        <f t="shared" si="7"/>
        <v>0.42528217882245078</v>
      </c>
    </row>
    <row r="103" spans="1:54" x14ac:dyDescent="0.25">
      <c r="A103">
        <v>107</v>
      </c>
      <c r="B103" t="str">
        <f t="shared" si="4"/>
        <v>UPZ107</v>
      </c>
      <c r="C103" t="str">
        <f>VLOOKUP(A103,'1. Sub Calidad Ambiental'!$1:$1048576,2,FALSE)</f>
        <v>QUINTA PAREDES</v>
      </c>
      <c r="D103" s="32">
        <f>VLOOKUP(A103,'1. Sub Calidad Ambiental'!$1:$1048576,3,FALSE)</f>
        <v>1739559.5405570001</v>
      </c>
      <c r="E103" s="32">
        <f>VLOOKUP(A103,'1. Sub Calidad Ambiental'!$1:$1048576,4,FALSE)</f>
        <v>89.541255113661236</v>
      </c>
      <c r="F103" s="32">
        <f>VLOOKUP(A103,'1. Sub Calidad Ambiental'!$1:$1048576,5,FALSE)</f>
        <v>0.69700206368040674</v>
      </c>
      <c r="G103" s="32">
        <f>VLOOKUP(A103,'1. Sub Calidad Ambiental'!$1:$1048576,6,FALSE)</f>
        <v>4883</v>
      </c>
      <c r="H103" s="32">
        <f>VLOOKUP(A103,'1. Sub Calidad Ambiental'!$1:$1048576,7,FALSE)</f>
        <v>28.07032404557123</v>
      </c>
      <c r="I103" s="32">
        <f>VLOOKUP(A103,'1. Sub Calidad Ambiental'!$1:$1048576,8,FALSE)</f>
        <v>0.16236370514174403</v>
      </c>
      <c r="J103" s="32">
        <f>VLOOKUP(A103,'1. Sub Calidad Ambiental'!$1:$1048576,9,FALSE)</f>
        <v>47015.741415999997</v>
      </c>
      <c r="K103" s="32">
        <f>VLOOKUP(A103,'1. Sub Calidad Ambiental'!$1:$1048576,10,FALSE)</f>
        <v>2.7027382690761905E-2</v>
      </c>
      <c r="L103" s="33">
        <f>VLOOKUP(A103,'1. Sub Calidad Ambiental'!$1:$1048576,11,FALSE)</f>
        <v>0.16412967471736642</v>
      </c>
      <c r="M103" s="34">
        <f>VLOOKUP(A103,'2. Sub Densidad'!$1:$1048576,3,FALSE)</f>
        <v>1739559.5405570001</v>
      </c>
      <c r="N103" s="34">
        <f>VLOOKUP(A103,'2. Sub Densidad'!$1:$1048576,4,FALSE)</f>
        <v>603653.86665800004</v>
      </c>
      <c r="O103" s="34">
        <f>VLOOKUP(A103,'2. Sub Densidad'!$1:$1048576,5,FALSE)</f>
        <v>0.34701535221077429</v>
      </c>
      <c r="P103" s="34">
        <f>VLOOKUP(A103,'2. Sub Densidad'!$1:$1048576,6,FALSE)</f>
        <v>1832315.6218793599</v>
      </c>
      <c r="Q103" s="34">
        <f>VLOOKUP(A103,'2. Sub Densidad'!$1:$1048576,7,FALSE)</f>
        <v>1.0533215904140076</v>
      </c>
      <c r="R103" s="34">
        <f>VLOOKUP(A103,'2. Sub Densidad'!$1:$1048576,8,FALSE)</f>
        <v>0.53743381079298314</v>
      </c>
      <c r="S103" s="34">
        <f>VLOOKUP(A103,'2. Sub Densidad'!$1:$1048576,9,FALSE)</f>
        <v>19350</v>
      </c>
      <c r="T103" s="46">
        <f>VLOOKUP(A103,'2. Sub Densidad'!$1:$1048576,10,FALSE)</f>
        <v>111.23505432762714</v>
      </c>
      <c r="U103" s="34">
        <f>VLOOKUP(A103,'2. Sub Densidad'!$1:$1048576,11,FALSE)</f>
        <v>0.17541904125619334</v>
      </c>
      <c r="V103" s="35">
        <f>VLOOKUP(A103,'2. Sub Densidad'!$1:$1048576,12,FALSE)</f>
        <v>0.35328940141998361</v>
      </c>
      <c r="W103" s="38">
        <f>VLOOKUP(A103,'4. Sub proximidad '!A:M,3,FALSE)</f>
        <v>10936.600451800001</v>
      </c>
      <c r="X103" s="49">
        <f>VLOOKUP(A103,'4. Sub proximidad '!A:M,4,FALSE)</f>
        <v>0.90542557330604645</v>
      </c>
      <c r="Y103" s="37">
        <f>VLOOKUP(A103,'3. Sub Confort'!A:P,3,FALSE)</f>
        <v>1739559.5405570001</v>
      </c>
      <c r="Z103" s="37">
        <f>VLOOKUP(A103,'3. Sub Confort'!A:P,4,FALSE)</f>
        <v>186604.06995500001</v>
      </c>
      <c r="AA103" s="37">
        <f>VLOOKUP(A103,'3. Sub Confort'!A:P,5,FALSE)</f>
        <v>0.10727087265736827</v>
      </c>
      <c r="AB103" s="37">
        <f>VLOOKUP(A103,'3. Sub Confort'!A:P,6,FALSE)</f>
        <v>3.4089583408945101</v>
      </c>
      <c r="AC103" s="37">
        <f>VLOOKUP(A103,'3. Sub Confort'!A:P,7,FALSE)</f>
        <v>0.216779850719968</v>
      </c>
      <c r="AD103" s="37">
        <f>VLOOKUP(A103,'3. Sub Confort'!A:P,8,FALSE)</f>
        <v>0.13464811717301819</v>
      </c>
      <c r="AE103" s="37">
        <f>VLOOKUP(A103,'3. Sub Confort'!A:P,9,FALSE)</f>
        <v>317</v>
      </c>
      <c r="AF103" s="37">
        <f>VLOOKUP(A103,'3. Sub Confort'!A:P,10,FALSE)</f>
        <v>1.8223003732226255</v>
      </c>
      <c r="AG103" s="37">
        <f>VLOOKUP(A103,'3. Sub Confort'!A:P,11,FALSE)</f>
        <v>0.31408148154917154</v>
      </c>
      <c r="AH103" s="37">
        <f>VLOOKUP(A103,'3. Sub Confort'!A:P,12,FALSE)</f>
        <v>0.38853838065194501</v>
      </c>
      <c r="AI103" s="37">
        <f>VLOOKUP(A103,'3. Sub Confort'!A:P,13,FALSE)</f>
        <v>0.61496389552834929</v>
      </c>
      <c r="AJ103" s="37">
        <f>VLOOKUP(A103,'3. Sub Confort'!A:P,14,FALSE)</f>
        <v>3.6129483720092899E-2</v>
      </c>
      <c r="AK103" s="51">
        <f>VLOOKUP(A103,'3. Sub Confort'!A:P,16,FALSE)</f>
        <v>0.41697046654866521</v>
      </c>
      <c r="AL103">
        <f>VLOOKUP(B103,semaforos!A:M,2,FALSE)</f>
        <v>33</v>
      </c>
      <c r="AM103">
        <f>VLOOKUP(B103,semaforos!A:M,4,FALSE)</f>
        <v>0.18970319342663383</v>
      </c>
      <c r="AN103">
        <f>VLOOKUP(B103,'cestos y bancos'!A:M,2,FALSE)</f>
        <v>8</v>
      </c>
      <c r="AO103">
        <f>VLOOKUP(B103,'cestos y bancos'!A:M,4,FALSE)</f>
        <v>4.5988652951911228E-2</v>
      </c>
      <c r="AP103">
        <f>VLOOKUP(B103,'cestos y bancos'!A:M,5,FALSE)</f>
        <v>2.3984933559349528E-2</v>
      </c>
      <c r="AQ103">
        <f>VLOOKUP(B103,luminarias!A:M,2,FALSE)</f>
        <v>1631</v>
      </c>
      <c r="AR103">
        <f>VLOOKUP(B103,luminarias!A:M,4,FALSE)</f>
        <v>9.3759366205709025</v>
      </c>
      <c r="AS103">
        <f>VLOOKUP(B103,luminarias!A:M,5,FALSE)</f>
        <v>0.54957669076201898</v>
      </c>
      <c r="AT103">
        <f>VLOOKUP(B103,puentes!A:M,2,FALSE)</f>
        <v>6</v>
      </c>
      <c r="AU103">
        <f>VLOOKUP(B103,puentes!A:M,4,FALSE)</f>
        <v>3.4491489713933426E-2</v>
      </c>
      <c r="AV103">
        <f t="shared" si="5"/>
        <v>0.19943907686548396</v>
      </c>
      <c r="AW103" s="54">
        <f>VLOOKUP(B103,entropia!A:CM,82,FALSE)</f>
        <v>0.48938974889980802</v>
      </c>
      <c r="AX103" s="54">
        <f>VLOOKUP(B103,'empleo 2016'!A:C,3,FALSE)</f>
        <v>34013</v>
      </c>
      <c r="AY103" s="54">
        <f>VLOOKUP(B103,'empleo 2016'!A:G,5,FALSE)</f>
        <v>195.52650985113169</v>
      </c>
      <c r="AZ103" s="54">
        <f>VLOOKUP(B103,'empleo 2016'!A:G,6,FALSE)</f>
        <v>0.49609904023065771</v>
      </c>
      <c r="BA103" s="59">
        <f t="shared" si="6"/>
        <v>0.49274439456523289</v>
      </c>
      <c r="BB103" s="60">
        <f t="shared" si="7"/>
        <v>0.46651190211145888</v>
      </c>
    </row>
    <row r="104" spans="1:54" x14ac:dyDescent="0.25">
      <c r="A104">
        <v>108</v>
      </c>
      <c r="B104" t="str">
        <f t="shared" si="4"/>
        <v>UPZ108</v>
      </c>
      <c r="C104" t="str">
        <f>VLOOKUP(A104,'1. Sub Calidad Ambiental'!$1:$1048576,2,FALSE)</f>
        <v>ZONA INDUSTRIAL</v>
      </c>
      <c r="D104" s="32">
        <f>VLOOKUP(A104,'1. Sub Calidad Ambiental'!$1:$1048576,3,FALSE)</f>
        <v>3469535.2293989998</v>
      </c>
      <c r="E104" s="32">
        <f>VLOOKUP(A104,'1. Sub Calidad Ambiental'!$1:$1048576,4,FALSE)</f>
        <v>92.438017000000002</v>
      </c>
      <c r="F104" s="32">
        <f>VLOOKUP(A104,'1. Sub Calidad Ambiental'!$1:$1048576,5,FALSE)</f>
        <v>0.78276847685678796</v>
      </c>
      <c r="G104" s="32">
        <f>VLOOKUP(A104,'1. Sub Calidad Ambiental'!$1:$1048576,6,FALSE)</f>
        <v>4173</v>
      </c>
      <c r="H104" s="32">
        <f>VLOOKUP(A104,'1. Sub Calidad Ambiental'!$1:$1048576,7,FALSE)</f>
        <v>12.02754756498857</v>
      </c>
      <c r="I104" s="32">
        <f>VLOOKUP(A104,'1. Sub Calidad Ambiental'!$1:$1048576,8,FALSE)</f>
        <v>6.9569456456923681E-2</v>
      </c>
      <c r="J104" s="32">
        <f>VLOOKUP(A104,'1. Sub Calidad Ambiental'!$1:$1048576,9,FALSE)</f>
        <v>34311.426029000002</v>
      </c>
      <c r="K104" s="32">
        <f>VLOOKUP(A104,'1. Sub Calidad Ambiental'!$1:$1048576,10,FALSE)</f>
        <v>9.8893436037954564E-3</v>
      </c>
      <c r="L104" s="33">
        <f>VLOOKUP(A104,'1. Sub Calidad Ambiental'!$1:$1048576,11,FALSE)</f>
        <v>9.8896774401310353E-2</v>
      </c>
      <c r="M104" s="34">
        <f>VLOOKUP(A104,'2. Sub Densidad'!$1:$1048576,3,FALSE)</f>
        <v>3469535.2293989998</v>
      </c>
      <c r="N104" s="34">
        <f>VLOOKUP(A104,'2. Sub Densidad'!$1:$1048576,4,FALSE)</f>
        <v>1742813.2800600003</v>
      </c>
      <c r="O104" s="34">
        <f>VLOOKUP(A104,'2. Sub Densidad'!$1:$1048576,5,FALSE)</f>
        <v>0.50231894614942241</v>
      </c>
      <c r="P104" s="34">
        <f>VLOOKUP(A104,'2. Sub Densidad'!$1:$1048576,6,FALSE)</f>
        <v>2603550.3469897402</v>
      </c>
      <c r="Q104" s="34">
        <f>VLOOKUP(A104,'2. Sub Densidad'!$1:$1048576,7,FALSE)</f>
        <v>0.75040320240262626</v>
      </c>
      <c r="R104" s="34">
        <f>VLOOKUP(A104,'2. Sub Densidad'!$1:$1048576,8,FALSE)</f>
        <v>0.38273086383416904</v>
      </c>
      <c r="S104" s="34">
        <f>VLOOKUP(A104,'2. Sub Densidad'!$1:$1048576,9,FALSE)</f>
        <v>3668</v>
      </c>
      <c r="T104" s="46">
        <f>VLOOKUP(A104,'2. Sub Densidad'!$1:$1048576,10,FALSE)</f>
        <v>10.572021200186455</v>
      </c>
      <c r="U104" s="34">
        <f>VLOOKUP(A104,'2. Sub Densidad'!$1:$1048576,11,FALSE)</f>
        <v>1.4812729926592934E-2</v>
      </c>
      <c r="V104" s="35">
        <f>VLOOKUP(A104,'2. Sub Densidad'!$1:$1048576,12,FALSE)</f>
        <v>0.29995417997006146</v>
      </c>
      <c r="W104" s="38">
        <f>VLOOKUP(A104,'4. Sub proximidad '!A:M,3,FALSE)</f>
        <v>8973.5899171100009</v>
      </c>
      <c r="X104" s="49">
        <f>VLOOKUP(A104,'4. Sub proximidad '!A:M,4,FALSE)</f>
        <v>0.7144218794284859</v>
      </c>
      <c r="Y104" s="37">
        <f>VLOOKUP(A104,'3. Sub Confort'!A:P,3,FALSE)</f>
        <v>3469535.2293989998</v>
      </c>
      <c r="Z104" s="37">
        <f>VLOOKUP(A104,'3. Sub Confort'!A:P,4,FALSE)</f>
        <v>355746.38575999998</v>
      </c>
      <c r="AA104" s="37">
        <f>VLOOKUP(A104,'3. Sub Confort'!A:P,5,FALSE)</f>
        <v>0.10253430567460274</v>
      </c>
      <c r="AB104" s="37">
        <f>VLOOKUP(A104,'3. Sub Confort'!A:P,6,FALSE)</f>
        <v>3.7266130695836499</v>
      </c>
      <c r="AC104" s="37">
        <f>VLOOKUP(A104,'3. Sub Confort'!A:P,7,FALSE)</f>
        <v>0.26064474576603403</v>
      </c>
      <c r="AD104" s="37">
        <f>VLOOKUP(A104,'3. Sub Confort'!A:P,8,FALSE)</f>
        <v>0.14206191569746057</v>
      </c>
      <c r="AE104" s="37">
        <f>VLOOKUP(A104,'3. Sub Confort'!A:P,9,FALSE)</f>
        <v>450</v>
      </c>
      <c r="AF104" s="37">
        <f>VLOOKUP(A104,'3. Sub Confort'!A:P,10,FALSE)</f>
        <v>1.2970036914078256</v>
      </c>
      <c r="AG104" s="37">
        <f>VLOOKUP(A104,'3. Sub Confort'!A:P,11,FALSE)</f>
        <v>0.21858050202673796</v>
      </c>
      <c r="AH104" s="37">
        <f>VLOOKUP(A104,'3. Sub Confort'!A:P,12,FALSE)</f>
        <v>0.401481481481481</v>
      </c>
      <c r="AI104" s="37">
        <f>VLOOKUP(A104,'3. Sub Confort'!A:P,13,FALSE)</f>
        <v>1.1483131180844381</v>
      </c>
      <c r="AJ104" s="37">
        <f>VLOOKUP(A104,'3. Sub Confort'!A:P,14,FALSE)</f>
        <v>8.4802764177953155E-2</v>
      </c>
      <c r="AK104" s="51">
        <f>VLOOKUP(A104,'3. Sub Confort'!A:P,16,FALSE)</f>
        <v>0.3991886754195394</v>
      </c>
      <c r="AL104">
        <f>VLOOKUP(B104,semaforos!A:M,2,FALSE)</f>
        <v>61</v>
      </c>
      <c r="AM104">
        <f>VLOOKUP(B104,semaforos!A:M,4,FALSE)</f>
        <v>0.17581605594634345</v>
      </c>
      <c r="AN104">
        <v>0</v>
      </c>
      <c r="AO104">
        <v>0</v>
      </c>
      <c r="AP104">
        <v>0</v>
      </c>
      <c r="AQ104">
        <f>VLOOKUP(B104,luminarias!A:M,2,FALSE)</f>
        <v>2849</v>
      </c>
      <c r="AR104">
        <f>VLOOKUP(B104,luminarias!A:M,4,FALSE)</f>
        <v>8.2114744818218437</v>
      </c>
      <c r="AS104">
        <f>VLOOKUP(B104,luminarias!A:M,5,FALSE)</f>
        <v>0.48132097673262919</v>
      </c>
      <c r="AT104">
        <f>VLOOKUP(B104,puentes!A:M,2,FALSE)</f>
        <v>27</v>
      </c>
      <c r="AU104">
        <f>VLOOKUP(B104,puentes!A:M,4,FALSE)</f>
        <v>7.7820221484447102E-2</v>
      </c>
      <c r="AV104">
        <f t="shared" si="5"/>
        <v>0.18373931354085493</v>
      </c>
      <c r="AW104" s="54">
        <f>VLOOKUP(B104,entropia!A:CM,82,FALSE)</f>
        <v>0.58793936772958422</v>
      </c>
      <c r="AX104" s="54">
        <f>VLOOKUP(B104,'empleo 2016'!A:C,3,FALSE)</f>
        <v>58068</v>
      </c>
      <c r="AY104" s="54">
        <f>VLOOKUP(B104,'empleo 2016'!A:G,5,FALSE)</f>
        <v>167.36535718394555</v>
      </c>
      <c r="AZ104" s="54">
        <f>VLOOKUP(B104,'empleo 2016'!A:G,6,FALSE)</f>
        <v>0.42462412124019033</v>
      </c>
      <c r="BA104" s="59">
        <f t="shared" si="6"/>
        <v>0.50628174448488727</v>
      </c>
      <c r="BB104" s="60">
        <f t="shared" si="7"/>
        <v>0.40374865074085686</v>
      </c>
    </row>
    <row r="105" spans="1:54" x14ac:dyDescent="0.25">
      <c r="A105">
        <v>109</v>
      </c>
      <c r="B105" t="str">
        <f t="shared" si="4"/>
        <v>UPZ109</v>
      </c>
      <c r="C105" t="str">
        <f>VLOOKUP(A105,'1. Sub Calidad Ambiental'!$1:$1048576,2,FALSE)</f>
        <v>CIUDAD SALITRE ORIENTAL</v>
      </c>
      <c r="D105" s="32">
        <f>VLOOKUP(A105,'1. Sub Calidad Ambiental'!$1:$1048576,3,FALSE)</f>
        <v>1805296.5692749999</v>
      </c>
      <c r="E105" s="32">
        <f>VLOOKUP(A105,'1. Sub Calidad Ambiental'!$1:$1048576,4,FALSE)</f>
        <v>89.325080986692001</v>
      </c>
      <c r="F105" s="32">
        <f>VLOOKUP(A105,'1. Sub Calidad Ambiental'!$1:$1048576,5,FALSE)</f>
        <v>0.69060164824442472</v>
      </c>
      <c r="G105" s="32">
        <f>VLOOKUP(A105,'1. Sub Calidad Ambiental'!$1:$1048576,6,FALSE)</f>
        <v>7207</v>
      </c>
      <c r="H105" s="32">
        <f>VLOOKUP(A105,'1. Sub Calidad Ambiental'!$1:$1048576,7,FALSE)</f>
        <v>39.921418578302088</v>
      </c>
      <c r="I105" s="32">
        <f>VLOOKUP(A105,'1. Sub Calidad Ambiental'!$1:$1048576,8,FALSE)</f>
        <v>0.23091252613844482</v>
      </c>
      <c r="J105" s="32">
        <f>VLOOKUP(A105,'1. Sub Calidad Ambiental'!$1:$1048576,9,FALSE)</f>
        <v>188872.73995700001</v>
      </c>
      <c r="K105" s="32">
        <f>VLOOKUP(A105,'1. Sub Calidad Ambiental'!$1:$1048576,10,FALSE)</f>
        <v>0.10462144734083806</v>
      </c>
      <c r="L105" s="33">
        <f>VLOOKUP(A105,'1. Sub Calidad Ambiental'!$1:$1048576,11,FALSE)</f>
        <v>0.2149774417449527</v>
      </c>
      <c r="M105" s="34">
        <f>VLOOKUP(A105,'2. Sub Densidad'!$1:$1048576,3,FALSE)</f>
        <v>1805296.5692749999</v>
      </c>
      <c r="N105" s="34">
        <f>VLOOKUP(A105,'2. Sub Densidad'!$1:$1048576,4,FALSE)</f>
        <v>401026.89619300002</v>
      </c>
      <c r="O105" s="34">
        <f>VLOOKUP(A105,'2. Sub Densidad'!$1:$1048576,5,FALSE)</f>
        <v>0.22213906735226938</v>
      </c>
      <c r="P105" s="34">
        <f>VLOOKUP(A105,'2. Sub Densidad'!$1:$1048576,6,FALSE)</f>
        <v>2091600.23846246</v>
      </c>
      <c r="Q105" s="34">
        <f>VLOOKUP(A105,'2. Sub Densidad'!$1:$1048576,7,FALSE)</f>
        <v>1.1585909340659959</v>
      </c>
      <c r="R105" s="34">
        <f>VLOOKUP(A105,'2. Sub Densidad'!$1:$1048576,8,FALSE)</f>
        <v>0.59119574249443807</v>
      </c>
      <c r="S105" s="34">
        <f>VLOOKUP(A105,'2. Sub Densidad'!$1:$1048576,9,FALSE)</f>
        <v>49096</v>
      </c>
      <c r="T105" s="46">
        <f>VLOOKUP(A105,'2. Sub Densidad'!$1:$1048576,10,FALSE)</f>
        <v>271.95531657004568</v>
      </c>
      <c r="U105" s="34">
        <f>VLOOKUP(A105,'2. Sub Densidad'!$1:$1048576,11,FALSE)</f>
        <v>0.4318457320951401</v>
      </c>
      <c r="V105" s="35">
        <f>VLOOKUP(A105,'2. Sub Densidad'!$1:$1048576,12,FALSE)</f>
        <v>0.41506018064728251</v>
      </c>
      <c r="W105" s="38">
        <f>VLOOKUP(A105,'4. Sub proximidad '!A:M,3,FALSE)</f>
        <v>7699.9233147100003</v>
      </c>
      <c r="X105" s="49">
        <f>VLOOKUP(A105,'4. Sub proximidad '!A:M,4,FALSE)</f>
        <v>0.59049232249144157</v>
      </c>
      <c r="Y105" s="37">
        <f>VLOOKUP(A105,'3. Sub Confort'!A:P,3,FALSE)</f>
        <v>1805296.5692749999</v>
      </c>
      <c r="Z105" s="37">
        <f>VLOOKUP(A105,'3. Sub Confort'!A:P,4,FALSE)</f>
        <v>140601.596154</v>
      </c>
      <c r="AA105" s="37">
        <f>VLOOKUP(A105,'3. Sub Confort'!A:P,5,FALSE)</f>
        <v>7.7882824654380775E-2</v>
      </c>
      <c r="AB105" s="37">
        <f>VLOOKUP(A105,'3. Sub Confort'!A:P,6,FALSE)</f>
        <v>5.3156831158277704</v>
      </c>
      <c r="AC105" s="37">
        <f>VLOOKUP(A105,'3. Sub Confort'!A:P,7,FALSE)</f>
        <v>0.48007919614236599</v>
      </c>
      <c r="AD105" s="37">
        <f>VLOOKUP(A105,'3. Sub Confort'!A:P,8,FALSE)</f>
        <v>0.17843191752637708</v>
      </c>
      <c r="AE105" s="37">
        <f>VLOOKUP(A105,'3. Sub Confort'!A:P,9,FALSE)</f>
        <v>191</v>
      </c>
      <c r="AF105" s="37">
        <f>VLOOKUP(A105,'3. Sub Confort'!A:P,10,FALSE)</f>
        <v>1.057997911538185</v>
      </c>
      <c r="AG105" s="37">
        <f>VLOOKUP(A105,'3. Sub Confort'!A:P,11,FALSE)</f>
        <v>0.17512832180314164</v>
      </c>
      <c r="AH105" s="37">
        <f>VLOOKUP(A105,'3. Sub Confort'!A:P,12,FALSE)</f>
        <v>0.35514834205933699</v>
      </c>
      <c r="AI105" s="37">
        <f>VLOOKUP(A105,'3. Sub Confort'!A:P,13,FALSE)</f>
        <v>0.5229029512885891</v>
      </c>
      <c r="AJ105" s="37">
        <f>VLOOKUP(A105,'3. Sub Confort'!A:P,14,FALSE)</f>
        <v>2.7728031222004644E-2</v>
      </c>
      <c r="AK105" s="51">
        <f>VLOOKUP(A105,'3. Sub Confort'!A:P,16,FALSE)</f>
        <v>0.43318325591971246</v>
      </c>
      <c r="AL105">
        <f>VLOOKUP(B105,semaforos!A:M,2,FALSE)</f>
        <v>9</v>
      </c>
      <c r="AM105">
        <f>VLOOKUP(B105,semaforos!A:M,4,FALSE)</f>
        <v>4.9853304732303851E-2</v>
      </c>
      <c r="AN105">
        <f>VLOOKUP(B105,'cestos y bancos'!A:M,2,FALSE)</f>
        <v>108</v>
      </c>
      <c r="AO105">
        <f>VLOOKUP(B105,'cestos y bancos'!A:M,4,FALSE)</f>
        <v>0.59823965678764612</v>
      </c>
      <c r="AP105">
        <f>VLOOKUP(B105,'cestos y bancos'!A:M,5,FALSE)</f>
        <v>0.31200606018236166</v>
      </c>
      <c r="AQ105">
        <f>VLOOKUP(B105,luminarias!A:M,2,FALSE)</f>
        <v>1945</v>
      </c>
      <c r="AR105">
        <f>VLOOKUP(B105,luminarias!A:M,4,FALSE)</f>
        <v>10.773853078258998</v>
      </c>
      <c r="AS105">
        <f>VLOOKUP(B105,luminarias!A:M,5,FALSE)</f>
        <v>0.63151648321885068</v>
      </c>
      <c r="AT105">
        <f>VLOOKUP(B105,puentes!A:M,2,FALSE)</f>
        <v>17</v>
      </c>
      <c r="AU105">
        <f>VLOOKUP(B105,puentes!A:M,4,FALSE)</f>
        <v>9.4167353383240601E-2</v>
      </c>
      <c r="AV105">
        <f t="shared" si="5"/>
        <v>0.27188580037918919</v>
      </c>
      <c r="AW105" s="54">
        <f>VLOOKUP(B105,entropia!A:CM,82,FALSE)</f>
        <v>0.47286446386125253</v>
      </c>
      <c r="AX105" s="54">
        <f>VLOOKUP(B105,'empleo 2016'!A:C,3,FALSE)</f>
        <v>10205</v>
      </c>
      <c r="AY105" s="54">
        <f>VLOOKUP(B105,'empleo 2016'!A:G,5,FALSE)</f>
        <v>56.528105844090817</v>
      </c>
      <c r="AZ105" s="54">
        <f>VLOOKUP(B105,'empleo 2016'!A:G,6,FALSE)</f>
        <v>0.14331164606323726</v>
      </c>
      <c r="BA105" s="59">
        <f t="shared" si="6"/>
        <v>0.30808805496224489</v>
      </c>
      <c r="BB105" s="60">
        <f t="shared" si="7"/>
        <v>0.39236025115312678</v>
      </c>
    </row>
    <row r="106" spans="1:54" x14ac:dyDescent="0.25">
      <c r="A106">
        <v>110</v>
      </c>
      <c r="B106" t="str">
        <f t="shared" si="4"/>
        <v>UPZ110</v>
      </c>
      <c r="C106" t="str">
        <f>VLOOKUP(A106,'1. Sub Calidad Ambiental'!$1:$1048576,2,FALSE)</f>
        <v>CIUDAD SALITRE OCCIDENTAL</v>
      </c>
      <c r="D106" s="32">
        <f>VLOOKUP(A106,'1. Sub Calidad Ambiental'!$1:$1048576,3,FALSE)</f>
        <v>2257012.5381100001</v>
      </c>
      <c r="E106" s="32">
        <f>VLOOKUP(A106,'1. Sub Calidad Ambiental'!$1:$1048576,4,FALSE)</f>
        <v>89.727315654282449</v>
      </c>
      <c r="F106" s="32">
        <f>VLOOKUP(A106,'1. Sub Calidad Ambiental'!$1:$1048576,5,FALSE)</f>
        <v>0.70251088554042818</v>
      </c>
      <c r="G106" s="32">
        <f>VLOOKUP(A106,'1. Sub Calidad Ambiental'!$1:$1048576,6,FALSE)</f>
        <v>9003</v>
      </c>
      <c r="H106" s="32">
        <f>VLOOKUP(A106,'1. Sub Calidad Ambiental'!$1:$1048576,7,FALSE)</f>
        <v>39.889011903934851</v>
      </c>
      <c r="I106" s="32">
        <f>VLOOKUP(A106,'1. Sub Calidad Ambiental'!$1:$1048576,8,FALSE)</f>
        <v>0.23072508021822513</v>
      </c>
      <c r="J106" s="32">
        <f>VLOOKUP(A106,'1. Sub Calidad Ambiental'!$1:$1048576,9,FALSE)</f>
        <v>178146.836958</v>
      </c>
      <c r="K106" s="32">
        <f>VLOOKUP(A106,'1. Sub Calidad Ambiental'!$1:$1048576,10,FALSE)</f>
        <v>7.8930370988181744E-2</v>
      </c>
      <c r="L106" s="33">
        <f>VLOOKUP(A106,'1. Sub Calidad Ambiental'!$1:$1048576,11,FALSE)</f>
        <v>0.20238152188865957</v>
      </c>
      <c r="M106" s="34">
        <f>VLOOKUP(A106,'2. Sub Densidad'!$1:$1048576,3,FALSE)</f>
        <v>2257012.5381100001</v>
      </c>
      <c r="N106" s="34">
        <f>VLOOKUP(A106,'2. Sub Densidad'!$1:$1048576,4,FALSE)</f>
        <v>545778.98321199999</v>
      </c>
      <c r="O106" s="34">
        <f>VLOOKUP(A106,'2. Sub Densidad'!$1:$1048576,5,FALSE)</f>
        <v>0.24181477683284378</v>
      </c>
      <c r="P106" s="34">
        <f>VLOOKUP(A106,'2. Sub Densidad'!$1:$1048576,6,FALSE)</f>
        <v>2370061.0285837702</v>
      </c>
      <c r="Q106" s="34">
        <f>VLOOKUP(A106,'2. Sub Densidad'!$1:$1048576,7,FALSE)</f>
        <v>1.0500876661360667</v>
      </c>
      <c r="R106" s="34">
        <f>VLOOKUP(A106,'2. Sub Densidad'!$1:$1048576,8,FALSE)</f>
        <v>0.53578221869478304</v>
      </c>
      <c r="S106" s="34">
        <f>VLOOKUP(A106,'2. Sub Densidad'!$1:$1048576,9,FALSE)</f>
        <v>47984</v>
      </c>
      <c r="T106" s="46">
        <f>VLOOKUP(A106,'2. Sub Densidad'!$1:$1048576,10,FALSE)</f>
        <v>212.59961648321777</v>
      </c>
      <c r="U106" s="34">
        <f>VLOOKUP(A106,'2. Sub Densidad'!$1:$1048576,11,FALSE)</f>
        <v>0.3371446312921999</v>
      </c>
      <c r="V106" s="35">
        <f>VLOOKUP(A106,'2. Sub Densidad'!$1:$1048576,12,FALSE)</f>
        <v>0.37158054227327558</v>
      </c>
      <c r="W106" s="38">
        <f>VLOOKUP(A106,'4. Sub proximidad '!A:M,3,FALSE)</f>
        <v>8973.4724219199998</v>
      </c>
      <c r="X106" s="49">
        <f>VLOOKUP(A106,'4. Sub proximidad '!A:M,4,FALSE)</f>
        <v>0.71441044698077028</v>
      </c>
      <c r="Y106" s="37">
        <f>VLOOKUP(A106,'3. Sub Confort'!A:P,3,FALSE)</f>
        <v>2257012.5381100001</v>
      </c>
      <c r="Z106" s="37">
        <f>VLOOKUP(A106,'3. Sub Confort'!A:P,4,FALSE)</f>
        <v>206974.83898</v>
      </c>
      <c r="AA106" s="37">
        <f>VLOOKUP(A106,'3. Sub Confort'!A:P,5,FALSE)</f>
        <v>9.1703008062737068E-2</v>
      </c>
      <c r="AB106" s="37">
        <f>VLOOKUP(A106,'3. Sub Confort'!A:P,6,FALSE)</f>
        <v>4.9301969084927402</v>
      </c>
      <c r="AC106" s="37">
        <f>VLOOKUP(A106,'3. Sub Confort'!A:P,7,FALSE)</f>
        <v>0.42684746212651697</v>
      </c>
      <c r="AD106" s="37">
        <f>VLOOKUP(A106,'3. Sub Confort'!A:P,8,FALSE)</f>
        <v>0.17548912157868204</v>
      </c>
      <c r="AE106" s="37">
        <f>VLOOKUP(A106,'3. Sub Confort'!A:P,9,FALSE)</f>
        <v>241</v>
      </c>
      <c r="AF106" s="37">
        <f>VLOOKUP(A106,'3. Sub Confort'!A:P,10,FALSE)</f>
        <v>1.0677831688157613</v>
      </c>
      <c r="AG106" s="37">
        <f>VLOOKUP(A106,'3. Sub Confort'!A:P,11,FALSE)</f>
        <v>0.17690731962901601</v>
      </c>
      <c r="AH106" s="37">
        <f>VLOOKUP(A106,'3. Sub Confort'!A:P,12,FALSE)</f>
        <v>0.35822959889349898</v>
      </c>
      <c r="AI106" s="37">
        <f>VLOOKUP(A106,'3. Sub Confort'!A:P,13,FALSE)</f>
        <v>0.38709016097758636</v>
      </c>
      <c r="AJ106" s="37">
        <f>VLOOKUP(A106,'3. Sub Confort'!A:P,14,FALSE)</f>
        <v>1.5333799163521004E-2</v>
      </c>
      <c r="AK106" s="51">
        <f>VLOOKUP(A106,'3. Sub Confort'!A:P,16,FALSE)</f>
        <v>0.44077860320050749</v>
      </c>
      <c r="AL106">
        <f>VLOOKUP(B106,semaforos!A:M,2,FALSE)</f>
        <v>17</v>
      </c>
      <c r="AM106">
        <f>VLOOKUP(B106,semaforos!A:M,4,FALSE)</f>
        <v>7.5320804439286057E-2</v>
      </c>
      <c r="AN106">
        <f>VLOOKUP(B106,'cestos y bancos'!A:M,2,FALSE)</f>
        <v>158</v>
      </c>
      <c r="AO106">
        <f>VLOOKUP(B106,'cestos y bancos'!A:M,4,FALSE)</f>
        <v>0.70004041772983516</v>
      </c>
      <c r="AP106">
        <f>VLOOKUP(B106,'cestos y bancos'!A:M,5,FALSE)</f>
        <v>0.36509925449798586</v>
      </c>
      <c r="AQ106">
        <f>VLOOKUP(B106,luminarias!A:M,2,FALSE)</f>
        <v>2294</v>
      </c>
      <c r="AR106">
        <f>VLOOKUP(B106,luminarias!A:M,4,FALSE)</f>
        <v>10.163877963748366</v>
      </c>
      <c r="AS106">
        <f>VLOOKUP(B106,luminarias!A:M,5,FALSE)</f>
        <v>0.59576239075363036</v>
      </c>
      <c r="AT106">
        <f>VLOOKUP(B106,puentes!A:M,2,FALSE)</f>
        <v>28</v>
      </c>
      <c r="AU106">
        <f>VLOOKUP(B106,puentes!A:M,4,FALSE)</f>
        <v>0.1240577955470594</v>
      </c>
      <c r="AV106">
        <f t="shared" si="5"/>
        <v>0.29006006130949041</v>
      </c>
      <c r="AW106" s="54">
        <f>VLOOKUP(B106,entropia!A:CM,82,FALSE)</f>
        <v>0.33610124086132992</v>
      </c>
      <c r="AX106" s="54">
        <f>VLOOKUP(B106,'empleo 2016'!A:C,3,FALSE)</f>
        <v>26668</v>
      </c>
      <c r="AY106" s="54">
        <f>VLOOKUP(B106,'empleo 2016'!A:G,5,FALSE)</f>
        <v>118.15618375785074</v>
      </c>
      <c r="AZ106" s="54">
        <f>VLOOKUP(B106,'empleo 2016'!A:G,6,FALSE)</f>
        <v>0.29972789537240785</v>
      </c>
      <c r="BA106" s="59">
        <f t="shared" si="6"/>
        <v>0.31791456811686891</v>
      </c>
      <c r="BB106" s="60">
        <f t="shared" si="7"/>
        <v>0.40941313649201633</v>
      </c>
    </row>
    <row r="107" spans="1:54" x14ac:dyDescent="0.25">
      <c r="A107">
        <v>111</v>
      </c>
      <c r="B107" t="str">
        <f t="shared" si="4"/>
        <v>UPZ111</v>
      </c>
      <c r="C107" t="str">
        <f>VLOOKUP(A107,'1. Sub Calidad Ambiental'!$1:$1048576,2,FALSE)</f>
        <v>PUENTE ARANDA</v>
      </c>
      <c r="D107" s="32">
        <f>VLOOKUP(A107,'1. Sub Calidad Ambiental'!$1:$1048576,3,FALSE)</f>
        <v>3564474.2999089998</v>
      </c>
      <c r="E107" s="32">
        <f>VLOOKUP(A107,'1. Sub Calidad Ambiental'!$1:$1048576,4,FALSE)</f>
        <v>92.393728891441427</v>
      </c>
      <c r="F107" s="32">
        <f>VLOOKUP(A107,'1. Sub Calidad Ambiental'!$1:$1048576,5,FALSE)</f>
        <v>0.78145720849353428</v>
      </c>
      <c r="G107" s="32">
        <f>VLOOKUP(A107,'1. Sub Calidad Ambiental'!$1:$1048576,6,FALSE)</f>
        <v>3811</v>
      </c>
      <c r="H107" s="32">
        <f>VLOOKUP(A107,'1. Sub Calidad Ambiental'!$1:$1048576,7,FALSE)</f>
        <v>10.691618677394571</v>
      </c>
      <c r="I107" s="32">
        <f>VLOOKUP(A107,'1. Sub Calidad Ambiental'!$1:$1048576,8,FALSE)</f>
        <v>6.1842208148585313E-2</v>
      </c>
      <c r="J107" s="32">
        <f>VLOOKUP(A107,'1. Sub Calidad Ambiental'!$1:$1048576,9,FALSE)</f>
        <v>25562.271793</v>
      </c>
      <c r="K107" s="32">
        <f>VLOOKUP(A107,'1. Sub Calidad Ambiental'!$1:$1048576,10,FALSE)</f>
        <v>7.1714002240534031E-3</v>
      </c>
      <c r="L107" s="33">
        <f>VLOOKUP(A107,'1. Sub Calidad Ambiental'!$1:$1048576,11,FALSE)</f>
        <v>9.5852133293034811E-2</v>
      </c>
      <c r="M107" s="34">
        <f>VLOOKUP(A107,'2. Sub Densidad'!$1:$1048576,3,FALSE)</f>
        <v>3564474.2999089998</v>
      </c>
      <c r="N107" s="34">
        <f>VLOOKUP(A107,'2. Sub Densidad'!$1:$1048576,4,FALSE)</f>
        <v>1452121.179149</v>
      </c>
      <c r="O107" s="34">
        <f>VLOOKUP(A107,'2. Sub Densidad'!$1:$1048576,5,FALSE)</f>
        <v>0.40738719288453623</v>
      </c>
      <c r="P107" s="34">
        <f>VLOOKUP(A107,'2. Sub Densidad'!$1:$1048576,6,FALSE)</f>
        <v>2316469.4900544598</v>
      </c>
      <c r="Q107" s="34">
        <f>VLOOKUP(A107,'2. Sub Densidad'!$1:$1048576,7,FALSE)</f>
        <v>0.64987689492209233</v>
      </c>
      <c r="R107" s="34">
        <f>VLOOKUP(A107,'2. Sub Densidad'!$1:$1048576,8,FALSE)</f>
        <v>0.33139124026023747</v>
      </c>
      <c r="S107" s="34">
        <f>VLOOKUP(A107,'2. Sub Densidad'!$1:$1048576,9,FALSE)</f>
        <v>14508</v>
      </c>
      <c r="T107" s="46">
        <f>VLOOKUP(A107,'2. Sub Densidad'!$1:$1048576,10,FALSE)</f>
        <v>40.701654099092217</v>
      </c>
      <c r="U107" s="34">
        <f>VLOOKUP(A107,'2. Sub Densidad'!$1:$1048576,11,FALSE)</f>
        <v>6.2884092881472134E-2</v>
      </c>
      <c r="V107" s="35">
        <f>VLOOKUP(A107,'2. Sub Densidad'!$1:$1048576,12,FALSE)</f>
        <v>0.26722084200874863</v>
      </c>
      <c r="W107" s="38">
        <f>VLOOKUP(A107,'4. Sub proximidad '!A:M,3,FALSE)</f>
        <v>8188.6339686399997</v>
      </c>
      <c r="X107" s="49">
        <f>VLOOKUP(A107,'4. Sub proximidad '!A:M,4,FALSE)</f>
        <v>0.63804455845164698</v>
      </c>
      <c r="Y107" s="37">
        <f>VLOOKUP(A107,'3. Sub Confort'!A:P,3,FALSE)</f>
        <v>3564474.2999089998</v>
      </c>
      <c r="Z107" s="37">
        <f>VLOOKUP(A107,'3. Sub Confort'!A:P,4,FALSE)</f>
        <v>235843.626536</v>
      </c>
      <c r="AA107" s="37">
        <f>VLOOKUP(A107,'3. Sub Confort'!A:P,5,FALSE)</f>
        <v>6.6165051755884746E-2</v>
      </c>
      <c r="AB107" s="37">
        <f>VLOOKUP(A107,'3. Sub Confort'!A:P,6,FALSE)</f>
        <v>3.75500737432092</v>
      </c>
      <c r="AC107" s="37">
        <f>VLOOKUP(A107,'3. Sub Confort'!A:P,7,FALSE)</f>
        <v>0.26456571115617999</v>
      </c>
      <c r="AD107" s="37">
        <f>VLOOKUP(A107,'3. Sub Confort'!A:P,8,FALSE)</f>
        <v>0.11576521660595857</v>
      </c>
      <c r="AE107" s="37">
        <f>VLOOKUP(A107,'3. Sub Confort'!A:P,9,FALSE)</f>
        <v>321</v>
      </c>
      <c r="AF107" s="37">
        <f>VLOOKUP(A107,'3. Sub Confort'!A:P,10,FALSE)</f>
        <v>0.90055355430166817</v>
      </c>
      <c r="AG107" s="37">
        <f>VLOOKUP(A107,'3. Sub Confort'!A:P,11,FALSE)</f>
        <v>0.14650432538949501</v>
      </c>
      <c r="AH107" s="37">
        <f>VLOOKUP(A107,'3. Sub Confort'!A:P,12,FALSE)</f>
        <v>0.38473520249221199</v>
      </c>
      <c r="AI107" s="37">
        <f>VLOOKUP(A107,'3. Sub Confort'!A:P,13,FALSE)</f>
        <v>0.47224559428791746</v>
      </c>
      <c r="AJ107" s="37">
        <f>VLOOKUP(A107,'3. Sub Confort'!A:P,14,FALSE)</f>
        <v>2.3105056929980914E-2</v>
      </c>
      <c r="AK107" s="51">
        <f>VLOOKUP(A107,'3. Sub Confort'!A:P,16,FALSE)</f>
        <v>0.38032716760041313</v>
      </c>
      <c r="AL107">
        <f>VLOOKUP(B107,semaforos!A:M,2,FALSE)</f>
        <v>20</v>
      </c>
      <c r="AM107">
        <f>VLOOKUP(B107,semaforos!A:M,4,FALSE)</f>
        <v>5.6109255719714354E-2</v>
      </c>
      <c r="AN107">
        <v>0</v>
      </c>
      <c r="AO107">
        <v>0</v>
      </c>
      <c r="AP107">
        <v>0</v>
      </c>
      <c r="AQ107">
        <f>VLOOKUP(B107,luminarias!A:M,2,FALSE)</f>
        <v>1988</v>
      </c>
      <c r="AR107">
        <f>VLOOKUP(B107,luminarias!A:M,4,FALSE)</f>
        <v>5.577260018539608</v>
      </c>
      <c r="AS107">
        <f>VLOOKUP(B107,luminarias!A:M,5,FALSE)</f>
        <v>0.32691476367101102</v>
      </c>
      <c r="AT107">
        <f>VLOOKUP(B107,puentes!A:M,2,FALSE)</f>
        <v>11</v>
      </c>
      <c r="AU107">
        <f>VLOOKUP(B107,puentes!A:M,4,FALSE)</f>
        <v>3.08600906458429E-2</v>
      </c>
      <c r="AV107">
        <f t="shared" si="5"/>
        <v>0.10347102750914207</v>
      </c>
      <c r="AW107" s="54">
        <f>VLOOKUP(B107,entropia!A:CM,82,FALSE)</f>
        <v>0.64728737716858387</v>
      </c>
      <c r="AX107" s="54">
        <f>VLOOKUP(B107,'empleo 2016'!A:C,3,FALSE)</f>
        <v>41314</v>
      </c>
      <c r="AY107" s="54">
        <f>VLOOKUP(B107,'empleo 2016'!A:G,5,FALSE)</f>
        <v>115.90489176961846</v>
      </c>
      <c r="AZ107" s="54">
        <f>VLOOKUP(B107,'empleo 2016'!A:G,6,FALSE)</f>
        <v>0.29401396333331609</v>
      </c>
      <c r="BA107" s="59">
        <f t="shared" si="6"/>
        <v>0.47065067025094998</v>
      </c>
      <c r="BB107" s="60">
        <f t="shared" si="7"/>
        <v>0.37041907432095872</v>
      </c>
    </row>
    <row r="108" spans="1:54" x14ac:dyDescent="0.25">
      <c r="A108">
        <v>112</v>
      </c>
      <c r="B108" t="str">
        <f t="shared" si="4"/>
        <v>UPZ112</v>
      </c>
      <c r="C108" t="str">
        <f>VLOOKUP(A108,'1. Sub Calidad Ambiental'!$1:$1048576,2,FALSE)</f>
        <v>GRANJAS DE TECHO</v>
      </c>
      <c r="D108" s="32">
        <f>VLOOKUP(A108,'1. Sub Calidad Ambiental'!$1:$1048576,3,FALSE)</f>
        <v>4776034.4507259997</v>
      </c>
      <c r="E108" s="32">
        <f>VLOOKUP(A108,'1. Sub Calidad Ambiental'!$1:$1048576,4,FALSE)</f>
        <v>92.438017000000002</v>
      </c>
      <c r="F108" s="32">
        <f>VLOOKUP(A108,'1. Sub Calidad Ambiental'!$1:$1048576,5,FALSE)</f>
        <v>0.78276847685678796</v>
      </c>
      <c r="G108" s="32">
        <f>VLOOKUP(A108,'1. Sub Calidad Ambiental'!$1:$1048576,6,FALSE)</f>
        <v>10591</v>
      </c>
      <c r="H108" s="32">
        <f>VLOOKUP(A108,'1. Sub Calidad Ambiental'!$1:$1048576,7,FALSE)</f>
        <v>22.175300679395381</v>
      </c>
      <c r="I108" s="32">
        <f>VLOOKUP(A108,'1. Sub Calidad Ambiental'!$1:$1048576,8,FALSE)</f>
        <v>0.12826585026569823</v>
      </c>
      <c r="J108" s="32">
        <f>VLOOKUP(A108,'1. Sub Calidad Ambiental'!$1:$1048576,9,FALSE)</f>
        <v>219658.189877</v>
      </c>
      <c r="K108" s="32">
        <f>VLOOKUP(A108,'1. Sub Calidad Ambiental'!$1:$1048576,10,FALSE)</f>
        <v>4.5991751555228E-2</v>
      </c>
      <c r="L108" s="33">
        <f>VLOOKUP(A108,'1. Sub Calidad Ambiental'!$1:$1048576,11,FALSE)</f>
        <v>0.13049637498804612</v>
      </c>
      <c r="M108" s="34">
        <f>VLOOKUP(A108,'2. Sub Densidad'!$1:$1048576,3,FALSE)</f>
        <v>4776034.4507259997</v>
      </c>
      <c r="N108" s="34">
        <f>VLOOKUP(A108,'2. Sub Densidad'!$1:$1048576,4,FALSE)</f>
        <v>1532873.78672</v>
      </c>
      <c r="O108" s="34">
        <f>VLOOKUP(A108,'2. Sub Densidad'!$1:$1048576,5,FALSE)</f>
        <v>0.3209511578139872</v>
      </c>
      <c r="P108" s="34">
        <f>VLOOKUP(A108,'2. Sub Densidad'!$1:$1048576,6,FALSE)</f>
        <v>3361336.2166356901</v>
      </c>
      <c r="Q108" s="34">
        <f>VLOOKUP(A108,'2. Sub Densidad'!$1:$1048576,7,FALSE)</f>
        <v>0.70379228862654819</v>
      </c>
      <c r="R108" s="34">
        <f>VLOOKUP(A108,'2. Sub Densidad'!$1:$1048576,8,FALSE)</f>
        <v>0.35892628145493255</v>
      </c>
      <c r="S108" s="34">
        <f>VLOOKUP(A108,'2. Sub Densidad'!$1:$1048576,9,FALSE)</f>
        <v>24283</v>
      </c>
      <c r="T108" s="46">
        <f>VLOOKUP(A108,'2. Sub Densidad'!$1:$1048576,10,FALSE)</f>
        <v>50.843435596049289</v>
      </c>
      <c r="U108" s="34">
        <f>VLOOKUP(A108,'2. Sub Densidad'!$1:$1048576,11,FALSE)</f>
        <v>7.9065148289120576E-2</v>
      </c>
      <c r="V108" s="35">
        <f>VLOOKUP(A108,'2. Sub Densidad'!$1:$1048576,12,FALSE)</f>
        <v>0.25298086251934676</v>
      </c>
      <c r="W108" s="38">
        <f>VLOOKUP(A108,'4. Sub proximidad '!A:M,3,FALSE)</f>
        <v>5863.14313339</v>
      </c>
      <c r="X108" s="49">
        <f>VLOOKUP(A108,'4. Sub proximidad '!A:M,4,FALSE)</f>
        <v>0.41177102004635863</v>
      </c>
      <c r="Y108" s="37">
        <f>VLOOKUP(A108,'3. Sub Confort'!A:P,3,FALSE)</f>
        <v>4776034.4507259997</v>
      </c>
      <c r="Z108" s="37">
        <f>VLOOKUP(A108,'3. Sub Confort'!A:P,4,FALSE)</f>
        <v>291579.71170799999</v>
      </c>
      <c r="AA108" s="37">
        <f>VLOOKUP(A108,'3. Sub Confort'!A:P,5,FALSE)</f>
        <v>6.10505880382997E-2</v>
      </c>
      <c r="AB108" s="37">
        <f>VLOOKUP(A108,'3. Sub Confort'!A:P,6,FALSE)</f>
        <v>4.2628166033589601</v>
      </c>
      <c r="AC108" s="37">
        <f>VLOOKUP(A108,'3. Sub Confort'!A:P,7,FALSE)</f>
        <v>0.334689013356335</v>
      </c>
      <c r="AD108" s="37">
        <f>VLOOKUP(A108,'3. Sub Confort'!A:P,8,FALSE)</f>
        <v>0.12946019436780853</v>
      </c>
      <c r="AE108" s="37">
        <f>VLOOKUP(A108,'3. Sub Confort'!A:P,9,FALSE)</f>
        <v>301</v>
      </c>
      <c r="AF108" s="37">
        <f>VLOOKUP(A108,'3. Sub Confort'!A:P,10,FALSE)</f>
        <v>0.63022995982419117</v>
      </c>
      <c r="AG108" s="37">
        <f>VLOOKUP(A108,'3. Sub Confort'!A:P,11,FALSE)</f>
        <v>9.73584446817886E-2</v>
      </c>
      <c r="AH108" s="37">
        <f>VLOOKUP(A108,'3. Sub Confort'!A:P,12,FALSE)</f>
        <v>0.36489479512735301</v>
      </c>
      <c r="AI108" s="37">
        <f>VLOOKUP(A108,'3. Sub Confort'!A:P,13,FALSE)</f>
        <v>0.38953513300289733</v>
      </c>
      <c r="AJ108" s="37">
        <f>VLOOKUP(A108,'3. Sub Confort'!A:P,14,FALSE)</f>
        <v>1.5556926533106826E-2</v>
      </c>
      <c r="AK108" s="51">
        <f>VLOOKUP(A108,'3. Sub Confort'!A:P,16,FALSE)</f>
        <v>0.3788783456466901</v>
      </c>
      <c r="AL108">
        <f>VLOOKUP(B108,semaforos!A:M,2,FALSE)</f>
        <v>33</v>
      </c>
      <c r="AM108">
        <f>VLOOKUP(B108,semaforos!A:M,4,FALSE)</f>
        <v>6.9094978983989669E-2</v>
      </c>
      <c r="AN108">
        <f>VLOOKUP(B108,'cestos y bancos'!A:M,2,FALSE)</f>
        <v>26</v>
      </c>
      <c r="AO108">
        <f>VLOOKUP(B108,'cestos y bancos'!A:M,4,FALSE)</f>
        <v>5.4438468290416105E-2</v>
      </c>
      <c r="AP108">
        <f>VLOOKUP(B108,'cestos y bancos'!A:M,5,FALSE)</f>
        <v>2.8391852363749723E-2</v>
      </c>
      <c r="AQ108">
        <f>VLOOKUP(B108,luminarias!A:M,2,FALSE)</f>
        <v>2241</v>
      </c>
      <c r="AR108">
        <f>VLOOKUP(B108,luminarias!A:M,4,FALSE)</f>
        <v>4.6921772091854805</v>
      </c>
      <c r="AS108">
        <f>VLOOKUP(B108,luminarias!A:M,5,FALSE)</f>
        <v>0.27503505275786555</v>
      </c>
      <c r="AT108">
        <f>VLOOKUP(B108,puentes!A:M,2,FALSE)</f>
        <v>20</v>
      </c>
      <c r="AU108">
        <f>VLOOKUP(B108,puentes!A:M,4,FALSE)</f>
        <v>4.187574483878162E-2</v>
      </c>
      <c r="AV108">
        <f t="shared" si="5"/>
        <v>0.10359940723609665</v>
      </c>
      <c r="AW108" s="54">
        <f>VLOOKUP(B108,entropia!A:CM,82,FALSE)</f>
        <v>0.51742428202159729</v>
      </c>
      <c r="AX108" s="54">
        <f>VLOOKUP(B108,'empleo 2016'!A:C,3,FALSE)</f>
        <v>53701</v>
      </c>
      <c r="AY108" s="54">
        <f>VLOOKUP(B108,'empleo 2016'!A:G,5,FALSE)</f>
        <v>112.43846573782349</v>
      </c>
      <c r="AZ108" s="54">
        <f>VLOOKUP(B108,'empleo 2016'!A:G,6,FALSE)</f>
        <v>0.28521593852456278</v>
      </c>
      <c r="BA108" s="59">
        <f t="shared" si="6"/>
        <v>0.40132011027308001</v>
      </c>
      <c r="BB108" s="60">
        <f t="shared" si="7"/>
        <v>0.31508934269470434</v>
      </c>
    </row>
    <row r="109" spans="1:54" x14ac:dyDescent="0.25">
      <c r="A109">
        <v>113</v>
      </c>
      <c r="B109" t="str">
        <f t="shared" si="4"/>
        <v>UPZ113</v>
      </c>
      <c r="C109" t="str">
        <f>VLOOKUP(A109,'1. Sub Calidad Ambiental'!$1:$1048576,2,FALSE)</f>
        <v>BAVARIA</v>
      </c>
      <c r="D109" s="32">
        <f>VLOOKUP(A109,'1. Sub Calidad Ambiental'!$1:$1048576,3,FALSE)</f>
        <v>2772278.9457999999</v>
      </c>
      <c r="E109" s="32">
        <f>VLOOKUP(A109,'1. Sub Calidad Ambiental'!$1:$1048576,4,FALSE)</f>
        <v>93.613434053223955</v>
      </c>
      <c r="F109" s="32">
        <f>VLOOKUP(A109,'1. Sub Calidad Ambiental'!$1:$1048576,5,FALSE)</f>
        <v>0.81756985460095122</v>
      </c>
      <c r="G109" s="32">
        <f>VLOOKUP(A109,'1. Sub Calidad Ambiental'!$1:$1048576,6,FALSE)</f>
        <v>6414</v>
      </c>
      <c r="H109" s="32">
        <f>VLOOKUP(A109,'1. Sub Calidad Ambiental'!$1:$1048576,7,FALSE)</f>
        <v>23.136199947401412</v>
      </c>
      <c r="I109" s="32">
        <f>VLOOKUP(A109,'1. Sub Calidad Ambiental'!$1:$1048576,8,FALSE)</f>
        <v>0.13382386110904165</v>
      </c>
      <c r="J109" s="32">
        <f>VLOOKUP(A109,'1. Sub Calidad Ambiental'!$1:$1048576,9,FALSE)</f>
        <v>155763.00494300001</v>
      </c>
      <c r="K109" s="32">
        <f>VLOOKUP(A109,'1. Sub Calidad Ambiental'!$1:$1048576,10,FALSE)</f>
        <v>5.6185906248352395E-2</v>
      </c>
      <c r="L109" s="33">
        <f>VLOOKUP(A109,'1. Sub Calidad Ambiental'!$1:$1048576,11,FALSE)</f>
        <v>0.1241466375854809</v>
      </c>
      <c r="M109" s="34">
        <f>VLOOKUP(A109,'2. Sub Densidad'!$1:$1048576,3,FALSE)</f>
        <v>2772278.9457999999</v>
      </c>
      <c r="N109" s="34">
        <f>VLOOKUP(A109,'2. Sub Densidad'!$1:$1048576,4,FALSE)</f>
        <v>740660.75964099995</v>
      </c>
      <c r="O109" s="34">
        <f>VLOOKUP(A109,'2. Sub Densidad'!$1:$1048576,5,FALSE)</f>
        <v>0.26716675129791695</v>
      </c>
      <c r="P109" s="34">
        <f>VLOOKUP(A109,'2. Sub Densidad'!$1:$1048576,6,FALSE)</f>
        <v>1819777.80424721</v>
      </c>
      <c r="Q109" s="34">
        <f>VLOOKUP(A109,'2. Sub Densidad'!$1:$1048576,7,FALSE)</f>
        <v>0.65641944401163954</v>
      </c>
      <c r="R109" s="34">
        <f>VLOOKUP(A109,'2. Sub Densidad'!$1:$1048576,8,FALSE)</f>
        <v>0.33473257464214906</v>
      </c>
      <c r="S109" s="34">
        <f>VLOOKUP(A109,'2. Sub Densidad'!$1:$1048576,9,FALSE)</f>
        <v>26207</v>
      </c>
      <c r="T109" s="46">
        <f>VLOOKUP(A109,'2. Sub Densidad'!$1:$1048576,10,FALSE)</f>
        <v>94.532334272146684</v>
      </c>
      <c r="U109" s="34">
        <f>VLOOKUP(A109,'2. Sub Densidad'!$1:$1048576,11,FALSE)</f>
        <v>0.14877010992620354</v>
      </c>
      <c r="V109" s="35">
        <f>VLOOKUP(A109,'2. Sub Densidad'!$1:$1048576,12,FALSE)</f>
        <v>0.2502231452887565</v>
      </c>
      <c r="W109" s="38">
        <f>VLOOKUP(A109,'4. Sub proximidad '!A:M,3,FALSE)</f>
        <v>7172.3033876400004</v>
      </c>
      <c r="X109" s="49">
        <f>VLOOKUP(A109,'4. Sub proximidad '!A:M,4,FALSE)</f>
        <v>0.53915415937267164</v>
      </c>
      <c r="Y109" s="37">
        <f>VLOOKUP(A109,'3. Sub Confort'!A:P,3,FALSE)</f>
        <v>2772278.9457999999</v>
      </c>
      <c r="Z109" s="37">
        <f>VLOOKUP(A109,'3. Sub Confort'!A:P,4,FALSE)</f>
        <v>157718.11519099999</v>
      </c>
      <c r="AA109" s="37">
        <f>VLOOKUP(A109,'3. Sub Confort'!A:P,5,FALSE)</f>
        <v>5.6891142007893108E-2</v>
      </c>
      <c r="AB109" s="37">
        <f>VLOOKUP(A109,'3. Sub Confort'!A:P,6,FALSE)</f>
        <v>3.55931841713317</v>
      </c>
      <c r="AC109" s="37">
        <f>VLOOKUP(A109,'3. Sub Confort'!A:P,7,FALSE)</f>
        <v>0.23754305166630599</v>
      </c>
      <c r="AD109" s="37">
        <f>VLOOKUP(A109,'3. Sub Confort'!A:P,8,FALSE)</f>
        <v>0.10205411942249633</v>
      </c>
      <c r="AE109" s="37">
        <f>VLOOKUP(A109,'3. Sub Confort'!A:P,9,FALSE)</f>
        <v>258</v>
      </c>
      <c r="AF109" s="37">
        <f>VLOOKUP(A109,'3. Sub Confort'!A:P,10,FALSE)</f>
        <v>0.93064228039126351</v>
      </c>
      <c r="AG109" s="37">
        <f>VLOOKUP(A109,'3. Sub Confort'!A:P,11,FALSE)</f>
        <v>0.15197457280132171</v>
      </c>
      <c r="AH109" s="37">
        <f>VLOOKUP(A109,'3. Sub Confort'!A:P,12,FALSE)</f>
        <v>0.35012919896640798</v>
      </c>
      <c r="AI109" s="37">
        <f>VLOOKUP(A109,'3. Sub Confort'!A:P,13,FALSE)</f>
        <v>0.76553693480046814</v>
      </c>
      <c r="AJ109" s="37">
        <f>VLOOKUP(A109,'3. Sub Confort'!A:P,14,FALSE)</f>
        <v>4.9870731405353218E-2</v>
      </c>
      <c r="AK109" s="51">
        <f>VLOOKUP(A109,'3. Sub Confort'!A:P,16,FALSE)</f>
        <v>0.35900374975819882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f>VLOOKUP(B109,luminarias!A:M,2,FALSE)</f>
        <v>1353</v>
      </c>
      <c r="AR109">
        <f>VLOOKUP(B109,luminarias!A:M,4,FALSE)</f>
        <v>4.880461261121626</v>
      </c>
      <c r="AS109">
        <f>VLOOKUP(B109,luminarias!A:M,5,FALSE)</f>
        <v>0.28607144628033271</v>
      </c>
      <c r="AT109">
        <f>VLOOKUP(B109,puentes!A:M,2,FALSE)</f>
        <v>13</v>
      </c>
      <c r="AU109">
        <f>VLOOKUP(B109,puentes!A:M,4,FALSE)</f>
        <v>4.6892828081730335E-2</v>
      </c>
      <c r="AV109">
        <f t="shared" si="5"/>
        <v>8.3241068590515763E-2</v>
      </c>
      <c r="AW109" s="54">
        <f>VLOOKUP(B109,entropia!A:CM,82,FALSE)</f>
        <v>0.50184949906482368</v>
      </c>
      <c r="AX109" s="54">
        <f>VLOOKUP(B109,'empleo 2016'!A:C,3,FALSE)</f>
        <v>12446</v>
      </c>
      <c r="AY109" s="54">
        <f>VLOOKUP(B109,'empleo 2016'!A:G,5,FALSE)</f>
        <v>44.894470490709679</v>
      </c>
      <c r="AZ109" s="54">
        <f>VLOOKUP(B109,'empleo 2016'!A:G,6,FALSE)</f>
        <v>0.11378468904288605</v>
      </c>
      <c r="BA109" s="59">
        <f t="shared" si="6"/>
        <v>0.30781709405385488</v>
      </c>
      <c r="BB109" s="60">
        <f t="shared" si="7"/>
        <v>0.31606895721179257</v>
      </c>
    </row>
    <row r="110" spans="1:54" x14ac:dyDescent="0.25">
      <c r="A110">
        <v>114</v>
      </c>
      <c r="B110" t="str">
        <f t="shared" si="4"/>
        <v>UPZ114</v>
      </c>
      <c r="C110" t="str">
        <f>VLOOKUP(A110,'1. Sub Calidad Ambiental'!$1:$1048576,2,FALSE)</f>
        <v>MODELIA</v>
      </c>
      <c r="D110" s="32">
        <f>VLOOKUP(A110,'1. Sub Calidad Ambiental'!$1:$1048576,3,FALSE)</f>
        <v>2615813.655183</v>
      </c>
      <c r="E110" s="32">
        <f>VLOOKUP(A110,'1. Sub Calidad Ambiental'!$1:$1048576,4,FALSE)</f>
        <v>90.039731316904181</v>
      </c>
      <c r="F110" s="32">
        <f>VLOOKUP(A110,'1. Sub Calidad Ambiental'!$1:$1048576,5,FALSE)</f>
        <v>0.71176079003881076</v>
      </c>
      <c r="G110" s="32">
        <f>VLOOKUP(A110,'1. Sub Calidad Ambiental'!$1:$1048576,6,FALSE)</f>
        <v>13551</v>
      </c>
      <c r="H110" s="32">
        <f>VLOOKUP(A110,'1. Sub Calidad Ambiental'!$1:$1048576,7,FALSE)</f>
        <v>51.804148866452735</v>
      </c>
      <c r="I110" s="32">
        <f>VLOOKUP(A110,'1. Sub Calidad Ambiental'!$1:$1048576,8,FALSE)</f>
        <v>0.29964433392420353</v>
      </c>
      <c r="J110" s="32">
        <f>VLOOKUP(A110,'1. Sub Calidad Ambiental'!$1:$1048576,9,FALSE)</f>
        <v>265256.34226800001</v>
      </c>
      <c r="K110" s="32">
        <f>VLOOKUP(A110,'1. Sub Calidad Ambiental'!$1:$1048576,10,FALSE)</f>
        <v>0.10140490770144057</v>
      </c>
      <c r="L110" s="33">
        <f>VLOOKUP(A110,'1. Sub Calidad Ambiental'!$1:$1048576,11,FALSE)</f>
        <v>0.22976281719561112</v>
      </c>
      <c r="M110" s="34">
        <f>VLOOKUP(A110,'2. Sub Densidad'!$1:$1048576,3,FALSE)</f>
        <v>2615813.655183</v>
      </c>
      <c r="N110" s="34">
        <f>VLOOKUP(A110,'2. Sub Densidad'!$1:$1048576,4,FALSE)</f>
        <v>888736.68486399995</v>
      </c>
      <c r="O110" s="34">
        <f>VLOOKUP(A110,'2. Sub Densidad'!$1:$1048576,5,FALSE)</f>
        <v>0.33975535034884768</v>
      </c>
      <c r="P110" s="34">
        <f>VLOOKUP(A110,'2. Sub Densidad'!$1:$1048576,6,FALSE)</f>
        <v>2156736.6192827998</v>
      </c>
      <c r="Q110" s="34">
        <f>VLOOKUP(A110,'2. Sub Densidad'!$1:$1048576,7,FALSE)</f>
        <v>0.82449933503841899</v>
      </c>
      <c r="R110" s="34">
        <f>VLOOKUP(A110,'2. Sub Densidad'!$1:$1048576,8,FALSE)</f>
        <v>0.42057237669926989</v>
      </c>
      <c r="S110" s="34">
        <f>VLOOKUP(A110,'2. Sub Densidad'!$1:$1048576,9,FALSE)</f>
        <v>51304</v>
      </c>
      <c r="T110" s="46">
        <f>VLOOKUP(A110,'2. Sub Densidad'!$1:$1048576,10,FALSE)</f>
        <v>196.13017883879354</v>
      </c>
      <c r="U110" s="34">
        <f>VLOOKUP(A110,'2. Sub Densidad'!$1:$1048576,11,FALSE)</f>
        <v>0.31086789843839135</v>
      </c>
      <c r="V110" s="35">
        <f>VLOOKUP(A110,'2. Sub Densidad'!$1:$1048576,12,FALSE)</f>
        <v>0.35706520849550299</v>
      </c>
      <c r="W110" s="38">
        <f>VLOOKUP(A110,'4. Sub proximidad '!A:M,3,FALSE)</f>
        <v>7051.3339204699996</v>
      </c>
      <c r="X110" s="49">
        <f>VLOOKUP(A110,'4. Sub proximidad '!A:M,4,FALSE)</f>
        <v>0.52738365958800304</v>
      </c>
      <c r="Y110" s="37">
        <f>VLOOKUP(A110,'3. Sub Confort'!A:P,3,FALSE)</f>
        <v>2615813.655183</v>
      </c>
      <c r="Z110" s="37">
        <f>VLOOKUP(A110,'3. Sub Confort'!A:P,4,FALSE)</f>
        <v>235971.94842100001</v>
      </c>
      <c r="AA110" s="37">
        <f>VLOOKUP(A110,'3. Sub Confort'!A:P,5,FALSE)</f>
        <v>9.0209770085664456E-2</v>
      </c>
      <c r="AB110" s="37">
        <f>VLOOKUP(A110,'3. Sub Confort'!A:P,6,FALSE)</f>
        <v>3.0055947231799198</v>
      </c>
      <c r="AC110" s="37">
        <f>VLOOKUP(A110,'3. Sub Confort'!A:P,7,FALSE)</f>
        <v>0.16107942771834299</v>
      </c>
      <c r="AD110" s="37">
        <f>VLOOKUP(A110,'3. Sub Confort'!A:P,8,FALSE)</f>
        <v>0.10792718449383409</v>
      </c>
      <c r="AE110" s="37">
        <f>VLOOKUP(A110,'3. Sub Confort'!A:P,9,FALSE)</f>
        <v>485</v>
      </c>
      <c r="AF110" s="37">
        <f>VLOOKUP(A110,'3. Sub Confort'!A:P,10,FALSE)</f>
        <v>1.8541076083115324</v>
      </c>
      <c r="AG110" s="37">
        <f>VLOOKUP(A110,'3. Sub Confort'!A:P,11,FALSE)</f>
        <v>0.31986416057999373</v>
      </c>
      <c r="AH110" s="37">
        <f>VLOOKUP(A110,'3. Sub Confort'!A:P,12,FALSE)</f>
        <v>0.35773195876288699</v>
      </c>
      <c r="AI110" s="37">
        <f>VLOOKUP(A110,'3. Sub Confort'!A:P,13,FALSE)</f>
        <v>0.3024017561189058</v>
      </c>
      <c r="AJ110" s="37">
        <f>VLOOKUP(A110,'3. Sub Confort'!A:P,14,FALSE)</f>
        <v>7.6051622650545698E-3</v>
      </c>
      <c r="AK110" s="51">
        <f>VLOOKUP(A110,'3. Sub Confort'!A:P,16,FALSE)</f>
        <v>0.4181284889457777</v>
      </c>
      <c r="AL110">
        <f>VLOOKUP(B110,semaforos!A:M,2,FALSE)</f>
        <v>17</v>
      </c>
      <c r="AM110">
        <f>VLOOKUP(B110,semaforos!A:M,4,FALSE)</f>
        <v>6.4989338848107647E-2</v>
      </c>
      <c r="AN110">
        <f>VLOOKUP(B110,'cestos y bancos'!A:M,2,FALSE)</f>
        <v>74</v>
      </c>
      <c r="AO110">
        <f>VLOOKUP(B110,'cestos y bancos'!A:M,4,FALSE)</f>
        <v>0.28289476910352734</v>
      </c>
      <c r="AP110">
        <f>VLOOKUP(B110,'cestos y bancos'!A:M,5,FALSE)</f>
        <v>0.14754100861207428</v>
      </c>
      <c r="AQ110">
        <f>VLOOKUP(B110,luminarias!A:M,2,FALSE)</f>
        <v>2827</v>
      </c>
      <c r="AR110">
        <f>VLOOKUP(B110,luminarias!A:M,4,FALSE)</f>
        <v>10.807344760211782</v>
      </c>
      <c r="AS110">
        <f>VLOOKUP(B110,luminarias!A:M,5,FALSE)</f>
        <v>0.63347962018111226</v>
      </c>
      <c r="AT110">
        <f>VLOOKUP(B110,puentes!A:M,2,FALSE)</f>
        <v>13</v>
      </c>
      <c r="AU110">
        <f>VLOOKUP(B110,puentes!A:M,4,FALSE)</f>
        <v>4.9697729707376431E-2</v>
      </c>
      <c r="AV110">
        <f t="shared" si="5"/>
        <v>0.22392692433716765</v>
      </c>
      <c r="AW110" s="54">
        <f>VLOOKUP(B110,entropia!A:CM,82,FALSE)</f>
        <v>0.36416548882581251</v>
      </c>
      <c r="AX110" s="54">
        <f>VLOOKUP(B110,'empleo 2016'!A:C,3,FALSE)</f>
        <v>34241</v>
      </c>
      <c r="AY110" s="54">
        <f>VLOOKUP(B110,'empleo 2016'!A:G,5,FALSE)</f>
        <v>130.89999952265794</v>
      </c>
      <c r="AZ110" s="54">
        <f>VLOOKUP(B110,'empleo 2016'!A:G,6,FALSE)</f>
        <v>0.33207256571256721</v>
      </c>
      <c r="BA110" s="59">
        <f t="shared" si="6"/>
        <v>0.34811902726918986</v>
      </c>
      <c r="BB110" s="60">
        <f t="shared" si="7"/>
        <v>0.37609184029881698</v>
      </c>
    </row>
    <row r="111" spans="1:54" x14ac:dyDescent="0.25">
      <c r="A111">
        <v>115</v>
      </c>
      <c r="B111" t="str">
        <f t="shared" si="4"/>
        <v>UPZ115</v>
      </c>
      <c r="C111" t="str">
        <f>VLOOKUP(A111,'1. Sub Calidad Ambiental'!$1:$1048576,2,FALSE)</f>
        <v>CAPELLANIA</v>
      </c>
      <c r="D111" s="32">
        <f>VLOOKUP(A111,'1. Sub Calidad Ambiental'!$1:$1048576,3,FALSE)</f>
        <v>2721091.5524690002</v>
      </c>
      <c r="E111" s="32">
        <f>VLOOKUP(A111,'1. Sub Calidad Ambiental'!$1:$1048576,4,FALSE)</f>
        <v>89.279517812722858</v>
      </c>
      <c r="F111" s="32">
        <f>VLOOKUP(A111,'1. Sub Calidad Ambiental'!$1:$1048576,5,FALSE)</f>
        <v>0.68925262814626131</v>
      </c>
      <c r="G111" s="32">
        <f>VLOOKUP(A111,'1. Sub Calidad Ambiental'!$1:$1048576,6,FALSE)</f>
        <v>5701</v>
      </c>
      <c r="H111" s="32">
        <f>VLOOKUP(A111,'1. Sub Calidad Ambiental'!$1:$1048576,7,FALSE)</f>
        <v>20.951150999778601</v>
      </c>
      <c r="I111" s="32">
        <f>VLOOKUP(A111,'1. Sub Calidad Ambiental'!$1:$1048576,8,FALSE)</f>
        <v>0.12118515261119366</v>
      </c>
      <c r="J111" s="32">
        <f>VLOOKUP(A111,'1. Sub Calidad Ambiental'!$1:$1048576,9,FALSE)</f>
        <v>113202.52112999999</v>
      </c>
      <c r="K111" s="32">
        <f>VLOOKUP(A111,'1. Sub Calidad Ambiental'!$1:$1048576,10,FALSE)</f>
        <v>4.1601878858976628E-2</v>
      </c>
      <c r="L111" s="33">
        <f>VLOOKUP(A111,'1. Sub Calidad Ambiental'!$1:$1048576,11,FALSE)</f>
        <v>0.15784480110796964</v>
      </c>
      <c r="M111" s="34">
        <f>VLOOKUP(A111,'2. Sub Densidad'!$1:$1048576,3,FALSE)</f>
        <v>2721091.5524690002</v>
      </c>
      <c r="N111" s="34">
        <f>VLOOKUP(A111,'2. Sub Densidad'!$1:$1048576,4,FALSE)</f>
        <v>733997.66889900004</v>
      </c>
      <c r="O111" s="34">
        <f>VLOOKUP(A111,'2. Sub Densidad'!$1:$1048576,5,FALSE)</f>
        <v>0.26974383432009202</v>
      </c>
      <c r="P111" s="34">
        <f>VLOOKUP(A111,'2. Sub Densidad'!$1:$1048576,6,FALSE)</f>
        <v>1429450.2866206199</v>
      </c>
      <c r="Q111" s="34">
        <f>VLOOKUP(A111,'2. Sub Densidad'!$1:$1048576,7,FALSE)</f>
        <v>0.52532237855929498</v>
      </c>
      <c r="R111" s="34">
        <f>VLOOKUP(A111,'2. Sub Densidad'!$1:$1048576,8,FALSE)</f>
        <v>0.26778021002581476</v>
      </c>
      <c r="S111" s="34">
        <f>VLOOKUP(A111,'2. Sub Densidad'!$1:$1048576,9,FALSE)</f>
        <v>20782</v>
      </c>
      <c r="T111" s="46">
        <f>VLOOKUP(A111,'2. Sub Densidad'!$1:$1048576,10,FALSE)</f>
        <v>76.373762511383774</v>
      </c>
      <c r="U111" s="34">
        <f>VLOOKUP(A111,'2. Sub Densidad'!$1:$1048576,11,FALSE)</f>
        <v>0.11979838973357033</v>
      </c>
      <c r="V111" s="35">
        <f>VLOOKUP(A111,'2. Sub Densidad'!$1:$1048576,12,FALSE)</f>
        <v>0.21910747802649241</v>
      </c>
      <c r="W111" s="38">
        <f>VLOOKUP(A111,'4. Sub proximidad '!A:M,3,FALSE)</f>
        <v>8048.0704365499996</v>
      </c>
      <c r="X111" s="49">
        <f>VLOOKUP(A111,'4. Sub proximidad '!A:M,4,FALSE)</f>
        <v>0.62436752851257593</v>
      </c>
      <c r="Y111" s="37">
        <f>VLOOKUP(A111,'3. Sub Confort'!A:P,3,FALSE)</f>
        <v>2721091.5524690002</v>
      </c>
      <c r="Z111" s="37">
        <f>VLOOKUP(A111,'3. Sub Confort'!A:P,4,FALSE)</f>
        <v>158224.79570399999</v>
      </c>
      <c r="AA111" s="37">
        <f>VLOOKUP(A111,'3. Sub Confort'!A:P,5,FALSE)</f>
        <v>5.8147545811324752E-2</v>
      </c>
      <c r="AB111" s="37">
        <f>VLOOKUP(A111,'3. Sub Confort'!A:P,6,FALSE)</f>
        <v>3.2403650380080999</v>
      </c>
      <c r="AC111" s="37">
        <f>VLOOKUP(A111,'3. Sub Confort'!A:P,7,FALSE)</f>
        <v>0.19349882617139599</v>
      </c>
      <c r="AD111" s="37">
        <f>VLOOKUP(A111,'3. Sub Confort'!A:P,8,FALSE)</f>
        <v>9.198536590134257E-2</v>
      </c>
      <c r="AE111" s="37">
        <f>VLOOKUP(A111,'3. Sub Confort'!A:P,9,FALSE)</f>
        <v>269</v>
      </c>
      <c r="AF111" s="37">
        <f>VLOOKUP(A111,'3. Sub Confort'!A:P,10,FALSE)</f>
        <v>0.98857386755664689</v>
      </c>
      <c r="AG111" s="37">
        <f>VLOOKUP(A111,'3. Sub Confort'!A:P,11,FALSE)</f>
        <v>0.16250676063176742</v>
      </c>
      <c r="AH111" s="37">
        <f>VLOOKUP(A111,'3. Sub Confort'!A:P,12,FALSE)</f>
        <v>0.34572490706319697</v>
      </c>
      <c r="AI111" s="37">
        <f>VLOOKUP(A111,'3. Sub Confort'!A:P,13,FALSE)</f>
        <v>0.26415865054967524</v>
      </c>
      <c r="AJ111" s="37">
        <f>VLOOKUP(A111,'3. Sub Confort'!A:P,14,FALSE)</f>
        <v>4.1151086112218545E-3</v>
      </c>
      <c r="AK111" s="51">
        <f>VLOOKUP(A111,'3. Sub Confort'!A:P,16,FALSE)</f>
        <v>0.37722795728403802</v>
      </c>
      <c r="AL111">
        <f>VLOOKUP(B111,semaforos!A:M,2,FALSE)</f>
        <v>15</v>
      </c>
      <c r="AM111">
        <f>VLOOKUP(B111,semaforos!A:M,4,FALSE)</f>
        <v>5.5124936852580873E-2</v>
      </c>
      <c r="AN111">
        <f>VLOOKUP(B111,'cestos y bancos'!A:M,2,FALSE)</f>
        <v>19</v>
      </c>
      <c r="AO111">
        <f>VLOOKUP(B111,'cestos y bancos'!A:M,4,FALSE)</f>
        <v>6.9824920013269107E-2</v>
      </c>
      <c r="AP111">
        <f>VLOOKUP(B111,'cestos y bancos'!A:M,5,FALSE)</f>
        <v>3.6416506242450283E-2</v>
      </c>
      <c r="AQ111">
        <f>VLOOKUP(B111,luminarias!A:M,2,FALSE)</f>
        <v>1500</v>
      </c>
      <c r="AR111">
        <f>VLOOKUP(B111,luminarias!A:M,4,FALSE)</f>
        <v>5.5124936852580877</v>
      </c>
      <c r="AS111">
        <f>VLOOKUP(B111,luminarias!A:M,5,FALSE)</f>
        <v>0.32311844245446675</v>
      </c>
      <c r="AT111">
        <f>VLOOKUP(B111,puentes!A:M,2,FALSE)</f>
        <v>19</v>
      </c>
      <c r="AU111">
        <f>VLOOKUP(B111,puentes!A:M,4,FALSE)</f>
        <v>6.9824920013269107E-2</v>
      </c>
      <c r="AV111">
        <f t="shared" si="5"/>
        <v>0.12112120139069175</v>
      </c>
      <c r="AW111" s="54">
        <f>VLOOKUP(B111,entropia!A:CM,82,FALSE)</f>
        <v>0.60870113079618449</v>
      </c>
      <c r="AX111" s="54">
        <f>VLOOKUP(B111,'empleo 2016'!A:C,3,FALSE)</f>
        <v>40179</v>
      </c>
      <c r="AY111" s="54">
        <f>VLOOKUP(B111,'empleo 2016'!A:G,5,FALSE)</f>
        <v>147.65765091487918</v>
      </c>
      <c r="AZ111" s="54">
        <f>VLOOKUP(B111,'empleo 2016'!A:G,6,FALSE)</f>
        <v>0.37460462361107599</v>
      </c>
      <c r="BA111" s="59">
        <f t="shared" si="6"/>
        <v>0.49165287720363027</v>
      </c>
      <c r="BB111" s="60">
        <f t="shared" si="7"/>
        <v>0.37404012842694123</v>
      </c>
    </row>
    <row r="112" spans="1:54" x14ac:dyDescent="0.25">
      <c r="A112">
        <v>116</v>
      </c>
      <c r="B112" t="str">
        <f t="shared" si="4"/>
        <v>UPZ116</v>
      </c>
      <c r="C112" t="str">
        <f>VLOOKUP(A112,'1. Sub Calidad Ambiental'!$1:$1048576,2,FALSE)</f>
        <v>ALAMOS</v>
      </c>
      <c r="D112" s="32">
        <f>VLOOKUP(A112,'1. Sub Calidad Ambiental'!$1:$1048576,3,FALSE)</f>
        <v>2002441.402852</v>
      </c>
      <c r="E112" s="32">
        <f>VLOOKUP(A112,'1. Sub Calidad Ambiental'!$1:$1048576,4,FALSE)</f>
        <v>86.88352659814511</v>
      </c>
      <c r="F112" s="32">
        <f>VLOOKUP(A112,'1. Sub Calidad Ambiental'!$1:$1048576,5,FALSE)</f>
        <v>0.61831287522919232</v>
      </c>
      <c r="G112" s="32">
        <f>VLOOKUP(A112,'1. Sub Calidad Ambiental'!$1:$1048576,6,FALSE)</f>
        <v>3903</v>
      </c>
      <c r="H112" s="32">
        <f>VLOOKUP(A112,'1. Sub Calidad Ambiental'!$1:$1048576,7,FALSE)</f>
        <v>19.491207055752582</v>
      </c>
      <c r="I112" s="32">
        <f>VLOOKUP(A112,'1. Sub Calidad Ambiental'!$1:$1048576,8,FALSE)</f>
        <v>0.11274057934347913</v>
      </c>
      <c r="J112" s="32">
        <f>VLOOKUP(A112,'1. Sub Calidad Ambiental'!$1:$1048576,9,FALSE)</f>
        <v>127804.840985</v>
      </c>
      <c r="K112" s="32">
        <f>VLOOKUP(A112,'1. Sub Calidad Ambiental'!$1:$1048576,10,FALSE)</f>
        <v>6.3824509822346109E-2</v>
      </c>
      <c r="L112" s="33">
        <f>VLOOKUP(A112,'1. Sub Calidad Ambiental'!$1:$1048576,11,FALSE)</f>
        <v>0.18608407131221097</v>
      </c>
      <c r="M112" s="34">
        <f>VLOOKUP(A112,'2. Sub Densidad'!$1:$1048576,3,FALSE)</f>
        <v>2002441.402852</v>
      </c>
      <c r="N112" s="34">
        <f>VLOOKUP(A112,'2. Sub Densidad'!$1:$1048576,4,FALSE)</f>
        <v>662781.72163799999</v>
      </c>
      <c r="O112" s="34">
        <f>VLOOKUP(A112,'2. Sub Densidad'!$1:$1048576,5,FALSE)</f>
        <v>0.3309868247300648</v>
      </c>
      <c r="P112" s="34">
        <f>VLOOKUP(A112,'2. Sub Densidad'!$1:$1048576,6,FALSE)</f>
        <v>1120699.7007561701</v>
      </c>
      <c r="Q112" s="34">
        <f>VLOOKUP(A112,'2. Sub Densidad'!$1:$1048576,7,FALSE)</f>
        <v>0.55966666448266644</v>
      </c>
      <c r="R112" s="34">
        <f>VLOOKUP(A112,'2. Sub Densidad'!$1:$1048576,8,FALSE)</f>
        <v>0.28532012326258416</v>
      </c>
      <c r="S112" s="34">
        <f>VLOOKUP(A112,'2. Sub Densidad'!$1:$1048576,9,FALSE)</f>
        <v>13725</v>
      </c>
      <c r="T112" s="46">
        <f>VLOOKUP(A112,'2. Sub Densidad'!$1:$1048576,10,FALSE)</f>
        <v>68.541331498899353</v>
      </c>
      <c r="U112" s="34">
        <f>VLOOKUP(A112,'2. Sub Densidad'!$1:$1048576,11,FALSE)</f>
        <v>0.10730186728062453</v>
      </c>
      <c r="V112" s="35">
        <f>VLOOKUP(A112,'2. Sub Densidad'!$1:$1048576,12,FALSE)</f>
        <v>0.2412029384244245</v>
      </c>
      <c r="W112" s="38">
        <f>VLOOKUP(A112,'4. Sub proximidad '!A:M,3,FALSE)</f>
        <v>7843.5264105400001</v>
      </c>
      <c r="X112" s="49">
        <f>VLOOKUP(A112,'4. Sub proximidad '!A:M,4,FALSE)</f>
        <v>0.60446510626975924</v>
      </c>
      <c r="Y112" s="37">
        <f>VLOOKUP(A112,'3. Sub Confort'!A:P,3,FALSE)</f>
        <v>2002441.402852</v>
      </c>
      <c r="Z112" s="37">
        <f>VLOOKUP(A112,'3. Sub Confort'!A:P,4,FALSE)</f>
        <v>117057.58152199999</v>
      </c>
      <c r="AA112" s="37">
        <f>VLOOKUP(A112,'3. Sub Confort'!A:P,5,FALSE)</f>
        <v>5.8457431690774768E-2</v>
      </c>
      <c r="AB112" s="37">
        <f>VLOOKUP(A112,'3. Sub Confort'!A:P,6,FALSE)</f>
        <v>3.06532433748901</v>
      </c>
      <c r="AC112" s="37">
        <f>VLOOKUP(A112,'3. Sub Confort'!A:P,7,FALSE)</f>
        <v>0.16932748142628601</v>
      </c>
      <c r="AD112" s="37">
        <f>VLOOKUP(A112,'3. Sub Confort'!A:P,8,FALSE)</f>
        <v>8.6174944124652569E-2</v>
      </c>
      <c r="AE112" s="37">
        <f>VLOOKUP(A112,'3. Sub Confort'!A:P,9,FALSE)</f>
        <v>155</v>
      </c>
      <c r="AF112" s="37">
        <f>VLOOKUP(A112,'3. Sub Confort'!A:P,10,FALSE)</f>
        <v>0.77405510982363579</v>
      </c>
      <c r="AG112" s="37">
        <f>VLOOKUP(A112,'3. Sub Confort'!A:P,11,FALSE)</f>
        <v>0.12350641625749809</v>
      </c>
      <c r="AH112" s="37">
        <f>VLOOKUP(A112,'3. Sub Confort'!A:P,12,FALSE)</f>
        <v>0.32795698924731198</v>
      </c>
      <c r="AI112" s="37">
        <f>VLOOKUP(A112,'3. Sub Confort'!A:P,13,FALSE)</f>
        <v>0.33957012329524294</v>
      </c>
      <c r="AJ112" s="37">
        <f>VLOOKUP(A112,'3. Sub Confort'!A:P,14,FALSE)</f>
        <v>1.0997135634893566E-2</v>
      </c>
      <c r="AK112" s="51">
        <f>VLOOKUP(A112,'3. Sub Confort'!A:P,16,FALSE)</f>
        <v>0.37123644401207645</v>
      </c>
      <c r="AL112">
        <f>VLOOKUP(B112,semaforos!A:M,2,FALSE)</f>
        <v>6</v>
      </c>
      <c r="AM112">
        <f>VLOOKUP(B112,semaforos!A:M,4,FALSE)</f>
        <v>2.9963423606106151E-2</v>
      </c>
      <c r="AN112">
        <f>VLOOKUP(B112,'cestos y bancos'!A:M,2,FALSE)</f>
        <v>8</v>
      </c>
      <c r="AO112">
        <f>VLOOKUP(B112,'cestos y bancos'!A:M,4,FALSE)</f>
        <v>3.9951231474808196E-2</v>
      </c>
      <c r="AP112">
        <f>VLOOKUP(B112,'cestos y bancos'!A:M,5,FALSE)</f>
        <v>2.0836175252609689E-2</v>
      </c>
      <c r="AQ112">
        <f>VLOOKUP(B112,luminarias!A:M,2,FALSE)</f>
        <v>1404</v>
      </c>
      <c r="AR112">
        <f>VLOOKUP(B112,luminarias!A:M,4,FALSE)</f>
        <v>7.0114411238288392</v>
      </c>
      <c r="AS112">
        <f>VLOOKUP(B112,luminarias!A:M,5,FALSE)</f>
        <v>0.41098023229512348</v>
      </c>
      <c r="AT112">
        <f>VLOOKUP(B112,puentes!A:M,2,FALSE)</f>
        <v>14</v>
      </c>
      <c r="AU112">
        <f>VLOOKUP(B112,puentes!A:M,4,FALSE)</f>
        <v>6.9914655080914351E-2</v>
      </c>
      <c r="AV112">
        <f t="shared" si="5"/>
        <v>0.13292362155868842</v>
      </c>
      <c r="AW112" s="54">
        <f>VLOOKUP(B112,entropia!A:CM,82,FALSE)</f>
        <v>0.61609257056071676</v>
      </c>
      <c r="AX112" s="54">
        <f>VLOOKUP(B112,'empleo 2016'!A:C,3,FALSE)</f>
        <v>34522</v>
      </c>
      <c r="AY112" s="54">
        <f>VLOOKUP(B112,'empleo 2016'!A:G,5,FALSE)</f>
        <v>172.3995686545488</v>
      </c>
      <c r="AZ112" s="54">
        <f>VLOOKUP(B112,'empleo 2016'!A:G,6,FALSE)</f>
        <v>0.43740129202203543</v>
      </c>
      <c r="BA112" s="59">
        <f t="shared" si="6"/>
        <v>0.52674693129137606</v>
      </c>
      <c r="BB112" s="60">
        <f t="shared" si="7"/>
        <v>0.38594709826196943</v>
      </c>
    </row>
    <row r="113" spans="1:54" x14ac:dyDescent="0.25">
      <c r="A113">
        <v>117</v>
      </c>
      <c r="B113" t="str">
        <f t="shared" si="4"/>
        <v>UPZ117</v>
      </c>
      <c r="C113" t="str">
        <f>VLOOKUP(A113,'1. Sub Calidad Ambiental'!$1:$1048576,2,FALSE)</f>
        <v>AEROPUERTO EL DORADO</v>
      </c>
      <c r="D113" s="32">
        <f>VLOOKUP(A113,'1. Sub Calidad Ambiental'!$1:$1048576,3,FALSE)</f>
        <v>7430911.7846619999</v>
      </c>
      <c r="E113" s="32">
        <f>VLOOKUP(A113,'1. Sub Calidad Ambiental'!$1:$1048576,4,FALSE)</f>
        <v>87.857279650761285</v>
      </c>
      <c r="F113" s="32">
        <f>VLOOKUP(A113,'1. Sub Calidad Ambiental'!$1:$1048576,5,FALSE)</f>
        <v>0.64714344878661956</v>
      </c>
      <c r="G113" s="32">
        <f>VLOOKUP(A113,'1. Sub Calidad Ambiental'!$1:$1048576,6,FALSE)</f>
        <v>4026</v>
      </c>
      <c r="H113" s="32">
        <f>VLOOKUP(A113,'1. Sub Calidad Ambiental'!$1:$1048576,7,FALSE)</f>
        <v>5.4179084837341067</v>
      </c>
      <c r="I113" s="32">
        <f>VLOOKUP(A113,'1. Sub Calidad Ambiental'!$1:$1048576,8,FALSE)</f>
        <v>3.1338138245566402E-2</v>
      </c>
      <c r="J113" s="32">
        <f>VLOOKUP(A113,'1. Sub Calidad Ambiental'!$1:$1048576,9,FALSE)</f>
        <v>2833.725457</v>
      </c>
      <c r="K113" s="32">
        <f>VLOOKUP(A113,'1. Sub Calidad Ambiental'!$1:$1048576,10,FALSE)</f>
        <v>3.8134290099487355E-4</v>
      </c>
      <c r="L113" s="33">
        <f>VLOOKUP(A113,'1. Sub Calidad Ambiental'!$1:$1048576,11,FALSE)</f>
        <v>0.12819201078664724</v>
      </c>
      <c r="M113" s="34">
        <f>VLOOKUP(A113,'2. Sub Densidad'!$1:$1048576,3,FALSE)</f>
        <v>7430911.7846619999</v>
      </c>
      <c r="N113" s="34">
        <f>VLOOKUP(A113,'2. Sub Densidad'!$1:$1048576,4,FALSE)</f>
        <v>4292787.9065199997</v>
      </c>
      <c r="O113" s="34">
        <f>VLOOKUP(A113,'2. Sub Densidad'!$1:$1048576,5,FALSE)</f>
        <v>0.57769329402895886</v>
      </c>
      <c r="P113" s="34">
        <f>VLOOKUP(A113,'2. Sub Densidad'!$1:$1048576,6,FALSE)</f>
        <v>953729.73154877999</v>
      </c>
      <c r="Q113" s="34">
        <f>VLOOKUP(A113,'2. Sub Densidad'!$1:$1048576,7,FALSE)</f>
        <v>0.12834625940754066</v>
      </c>
      <c r="R113" s="34">
        <f>VLOOKUP(A113,'2. Sub Densidad'!$1:$1048576,8,FALSE)</f>
        <v>6.5041195374970093E-2</v>
      </c>
      <c r="S113" s="34">
        <f>VLOOKUP(A113,'2. Sub Densidad'!$1:$1048576,9,FALSE)</f>
        <v>957</v>
      </c>
      <c r="T113" s="46">
        <f>VLOOKUP(A113,'2. Sub Densidad'!$1:$1048576,10,FALSE)</f>
        <v>1.2878634920351566</v>
      </c>
      <c r="U113" s="34">
        <f>VLOOKUP(A113,'2. Sub Densidad'!$1:$1048576,11,FALSE)</f>
        <v>0</v>
      </c>
      <c r="V113" s="35">
        <f>VLOOKUP(A113,'2. Sub Densidad'!$1:$1048576,12,FALSE)</f>
        <v>0.21424482980130966</v>
      </c>
      <c r="W113" s="38">
        <f>VLOOKUP(A113,'4. Sub proximidad '!A:M,3,FALSE)</f>
        <v>8816.1969464400008</v>
      </c>
      <c r="X113" s="49">
        <f>VLOOKUP(A113,'4. Sub proximidad '!A:M,4,FALSE)</f>
        <v>0.69910732137743603</v>
      </c>
      <c r="Y113" s="37">
        <f>VLOOKUP(A113,'3. Sub Confort'!A:P,3,FALSE)</f>
        <v>7430911.7846619999</v>
      </c>
      <c r="Z113" s="37">
        <f>VLOOKUP(A113,'3. Sub Confort'!A:P,4,FALSE)</f>
        <v>28900.031081000001</v>
      </c>
      <c r="AA113" s="37">
        <f>VLOOKUP(A113,'3. Sub Confort'!A:P,5,FALSE)</f>
        <v>3.8891635264264599E-3</v>
      </c>
      <c r="AB113" s="37">
        <f>VLOOKUP(A113,'3. Sub Confort'!A:P,6,FALSE)</f>
        <v>3.2433196922386398</v>
      </c>
      <c r="AC113" s="37">
        <f>VLOOKUP(A113,'3. Sub Confort'!A:P,7,FALSE)</f>
        <v>0.193906833942145</v>
      </c>
      <c r="AD113" s="37">
        <f>VLOOKUP(A113,'3. Sub Confort'!A:P,8,FALSE)</f>
        <v>5.1393581130356095E-2</v>
      </c>
      <c r="AE113" s="37">
        <f>VLOOKUP(A113,'3. Sub Confort'!A:P,9,FALSE)</f>
        <v>108</v>
      </c>
      <c r="AF113" s="37">
        <f>VLOOKUP(A113,'3. Sub Confort'!A:P,10,FALSE)</f>
        <v>0.1453388266873531</v>
      </c>
      <c r="AG113" s="37">
        <f>VLOOKUP(A113,'3. Sub Confort'!A:P,11,FALSE)</f>
        <v>9.2033510377036633E-3</v>
      </c>
      <c r="AH113" s="37">
        <f>VLOOKUP(A113,'3. Sub Confort'!A:P,12,FALSE)</f>
        <v>0.311728395061728</v>
      </c>
      <c r="AI113" s="37">
        <f>VLOOKUP(A113,'3. Sub Confort'!A:P,13,FALSE)</f>
        <v>0.6999059604870479</v>
      </c>
      <c r="AJ113" s="37">
        <f>VLOOKUP(A113,'3. Sub Confort'!A:P,14,FALSE)</f>
        <v>4.3881269558628991E-2</v>
      </c>
      <c r="AK113" s="51">
        <f>VLOOKUP(A113,'3. Sub Confort'!A:P,16,FALSE)</f>
        <v>0.31451234880641532</v>
      </c>
      <c r="AL113">
        <f>VLOOKUP(B113,semaforos!A:M,2,FALSE)</f>
        <v>3</v>
      </c>
      <c r="AM113">
        <f>VLOOKUP(B113,semaforos!A:M,4,FALSE)</f>
        <v>4.0371896302053385E-3</v>
      </c>
      <c r="AN113">
        <v>0</v>
      </c>
      <c r="AO113">
        <v>0</v>
      </c>
      <c r="AP113">
        <v>0</v>
      </c>
      <c r="AQ113">
        <f>VLOOKUP(B113,luminarias!A:M,2,FALSE)</f>
        <v>664</v>
      </c>
      <c r="AR113">
        <f>VLOOKUP(B113,luminarias!A:M,4,FALSE)</f>
        <v>0.89356463815211484</v>
      </c>
      <c r="AS113">
        <f>VLOOKUP(B113,luminarias!A:M,5,FALSE)</f>
        <v>5.2376878885908904E-2</v>
      </c>
      <c r="AT113">
        <f>VLOOKUP(B113,puentes!A:M,2,FALSE)</f>
        <v>1</v>
      </c>
      <c r="AU113">
        <f>VLOOKUP(B113,puentes!A:M,4,FALSE)</f>
        <v>1.3457298767351128E-3</v>
      </c>
      <c r="AV113">
        <f t="shared" si="5"/>
        <v>1.4439949598212338E-2</v>
      </c>
      <c r="AW113" s="54">
        <f>VLOOKUP(B113,entropia!A:CM,82,FALSE)</f>
        <v>0.23847245008037221</v>
      </c>
      <c r="AX113" s="54">
        <f>VLOOKUP(B113,'empleo 2016'!A:C,3,FALSE)</f>
        <v>7402</v>
      </c>
      <c r="AY113" s="54">
        <f>VLOOKUP(B113,'empleo 2016'!A:G,5,FALSE)</f>
        <v>9.9610928944025012</v>
      </c>
      <c r="AZ113" s="54">
        <f>VLOOKUP(B113,'empleo 2016'!A:G,6,FALSE)</f>
        <v>2.5121403016641546E-2</v>
      </c>
      <c r="BA113" s="59">
        <f t="shared" si="6"/>
        <v>0.13179692654850689</v>
      </c>
      <c r="BB113" s="60">
        <f t="shared" si="7"/>
        <v>0.29757068746406301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workbookViewId="0">
      <selection activeCell="C1" sqref="C1:D1"/>
    </sheetView>
  </sheetViews>
  <sheetFormatPr baseColWidth="10" defaultRowHeight="15" x14ac:dyDescent="0.25"/>
  <cols>
    <col min="1" max="1" width="10.140625" style="19" customWidth="1"/>
    <col min="2" max="2" width="10.140625" style="19" bestFit="1" customWidth="1"/>
    <col min="3" max="3" width="17.7109375" style="20" bestFit="1" customWidth="1"/>
    <col min="4" max="4" width="11.85546875" bestFit="1" customWidth="1"/>
  </cols>
  <sheetData>
    <row r="1" spans="1:4" x14ac:dyDescent="0.25">
      <c r="A1" s="19" t="s">
        <v>267</v>
      </c>
      <c r="B1" s="19" t="s">
        <v>266</v>
      </c>
      <c r="C1" s="20" t="s">
        <v>268</v>
      </c>
      <c r="D1" t="s">
        <v>269</v>
      </c>
    </row>
    <row r="2" spans="1:4" x14ac:dyDescent="0.25">
      <c r="A2" s="19">
        <v>1</v>
      </c>
      <c r="B2" s="19" t="s">
        <v>156</v>
      </c>
      <c r="C2" s="20">
        <v>5226.9543356000004</v>
      </c>
      <c r="D2">
        <v>0.34986895266870999</v>
      </c>
    </row>
    <row r="3" spans="1:4" x14ac:dyDescent="0.25">
      <c r="A3" s="19">
        <v>10</v>
      </c>
      <c r="B3" s="19" t="s">
        <v>157</v>
      </c>
      <c r="C3" s="20">
        <v>8416.5006240000002</v>
      </c>
      <c r="D3">
        <v>0.66021630542709486</v>
      </c>
    </row>
    <row r="4" spans="1:4" x14ac:dyDescent="0.25">
      <c r="A4" s="19">
        <v>100</v>
      </c>
      <c r="B4" s="19" t="s">
        <v>158</v>
      </c>
      <c r="C4" s="20">
        <v>10508.879040100001</v>
      </c>
      <c r="D4">
        <v>0.8638076766409496</v>
      </c>
    </row>
    <row r="5" spans="1:4" x14ac:dyDescent="0.25">
      <c r="A5" s="19">
        <v>101</v>
      </c>
      <c r="B5" s="19" t="s">
        <v>159</v>
      </c>
      <c r="C5" s="20">
        <v>10770.2998446</v>
      </c>
      <c r="D5">
        <v>0.88924428965628877</v>
      </c>
    </row>
    <row r="6" spans="1:4" x14ac:dyDescent="0.25">
      <c r="A6" s="19">
        <v>102</v>
      </c>
      <c r="B6" s="19" t="s">
        <v>160</v>
      </c>
      <c r="C6" s="20">
        <v>9132.7603450499992</v>
      </c>
      <c r="D6">
        <v>0.72990938657903359</v>
      </c>
    </row>
    <row r="7" spans="1:4" x14ac:dyDescent="0.25">
      <c r="A7" s="19">
        <v>103</v>
      </c>
      <c r="B7" s="19" t="s">
        <v>161</v>
      </c>
      <c r="C7" s="20">
        <v>10325.1593526</v>
      </c>
      <c r="D7">
        <v>0.84593149190815964</v>
      </c>
    </row>
    <row r="8" spans="1:4" x14ac:dyDescent="0.25">
      <c r="A8" s="19">
        <v>104</v>
      </c>
      <c r="B8" s="19" t="s">
        <v>162</v>
      </c>
      <c r="C8" s="20">
        <v>9609.3837907899997</v>
      </c>
      <c r="D8">
        <v>0.77628552013318575</v>
      </c>
    </row>
    <row r="9" spans="1:4" x14ac:dyDescent="0.25">
      <c r="A9" s="19">
        <v>105</v>
      </c>
      <c r="B9" s="19" t="s">
        <v>163</v>
      </c>
      <c r="C9" s="20">
        <v>10947.4762888</v>
      </c>
      <c r="D9">
        <v>0.90648380758665781</v>
      </c>
    </row>
    <row r="10" spans="1:4" x14ac:dyDescent="0.25">
      <c r="A10" s="19">
        <v>106</v>
      </c>
      <c r="B10" s="19" t="s">
        <v>164</v>
      </c>
      <c r="C10" s="20">
        <v>10199.0435476</v>
      </c>
      <c r="D10">
        <v>0.83366024619365509</v>
      </c>
    </row>
    <row r="11" spans="1:4" x14ac:dyDescent="0.25">
      <c r="A11" s="19">
        <v>107</v>
      </c>
      <c r="B11" s="19" t="s">
        <v>165</v>
      </c>
      <c r="C11" s="20">
        <v>10936.600451800001</v>
      </c>
      <c r="D11">
        <v>0.90542557330604645</v>
      </c>
    </row>
    <row r="12" spans="1:4" x14ac:dyDescent="0.25">
      <c r="A12" s="19">
        <v>108</v>
      </c>
      <c r="B12" s="19" t="s">
        <v>166</v>
      </c>
      <c r="C12" s="20">
        <v>8973.5899171100009</v>
      </c>
      <c r="D12">
        <v>0.7144218794284859</v>
      </c>
    </row>
    <row r="13" spans="1:4" x14ac:dyDescent="0.25">
      <c r="A13" s="19">
        <v>109</v>
      </c>
      <c r="B13" s="19" t="s">
        <v>167</v>
      </c>
      <c r="C13" s="20">
        <v>7699.9233147100003</v>
      </c>
      <c r="D13">
        <v>0.59049232249144157</v>
      </c>
    </row>
    <row r="14" spans="1:4" x14ac:dyDescent="0.25">
      <c r="A14" s="19">
        <v>11</v>
      </c>
      <c r="B14" s="19" t="s">
        <v>168</v>
      </c>
      <c r="C14" s="20">
        <v>7819.2558237399999</v>
      </c>
      <c r="D14">
        <v>0.60210354394013677</v>
      </c>
    </row>
    <row r="15" spans="1:4" x14ac:dyDescent="0.25">
      <c r="A15" s="19">
        <v>110</v>
      </c>
      <c r="B15" s="19" t="s">
        <v>169</v>
      </c>
      <c r="C15" s="20">
        <v>8973.4724219199998</v>
      </c>
      <c r="D15">
        <v>0.71441044698077028</v>
      </c>
    </row>
    <row r="16" spans="1:4" x14ac:dyDescent="0.25">
      <c r="A16" s="19">
        <v>111</v>
      </c>
      <c r="B16" s="19" t="s">
        <v>170</v>
      </c>
      <c r="C16" s="20">
        <v>8188.6339686399997</v>
      </c>
      <c r="D16">
        <v>0.63804455845164698</v>
      </c>
    </row>
    <row r="17" spans="1:4" x14ac:dyDescent="0.25">
      <c r="A17" s="19">
        <v>112</v>
      </c>
      <c r="B17" s="19" t="s">
        <v>171</v>
      </c>
      <c r="C17" s="20">
        <v>5863.14313339</v>
      </c>
      <c r="D17">
        <v>0.41177102004635863</v>
      </c>
    </row>
    <row r="18" spans="1:4" x14ac:dyDescent="0.25">
      <c r="A18" s="19">
        <v>113</v>
      </c>
      <c r="B18" s="19" t="s">
        <v>172</v>
      </c>
      <c r="C18" s="20">
        <v>7172.3033876400004</v>
      </c>
      <c r="D18">
        <v>0.53915415937267164</v>
      </c>
    </row>
    <row r="19" spans="1:4" x14ac:dyDescent="0.25">
      <c r="A19" s="19">
        <v>114</v>
      </c>
      <c r="B19" s="19" t="s">
        <v>173</v>
      </c>
      <c r="C19" s="20">
        <v>7051.3339204699996</v>
      </c>
      <c r="D19">
        <v>0.52738365958800304</v>
      </c>
    </row>
    <row r="20" spans="1:4" x14ac:dyDescent="0.25">
      <c r="A20" s="19">
        <v>115</v>
      </c>
      <c r="B20" s="19" t="s">
        <v>174</v>
      </c>
      <c r="C20" s="20">
        <v>8048.0704365499996</v>
      </c>
      <c r="D20">
        <v>0.62436752851257593</v>
      </c>
    </row>
    <row r="21" spans="1:4" x14ac:dyDescent="0.25">
      <c r="A21" s="19">
        <v>116</v>
      </c>
      <c r="B21" s="19" t="s">
        <v>175</v>
      </c>
      <c r="C21" s="20">
        <v>7843.5264105400001</v>
      </c>
      <c r="D21">
        <v>0.60446510626975924</v>
      </c>
    </row>
    <row r="22" spans="1:4" x14ac:dyDescent="0.25">
      <c r="A22" s="19">
        <v>117</v>
      </c>
      <c r="B22" s="19" t="s">
        <v>176</v>
      </c>
      <c r="C22" s="20">
        <v>8816.1969464400008</v>
      </c>
      <c r="D22">
        <v>0.69910732137743603</v>
      </c>
    </row>
    <row r="23" spans="1:4" x14ac:dyDescent="0.25">
      <c r="A23" s="19">
        <v>12</v>
      </c>
      <c r="B23" s="19" t="s">
        <v>177</v>
      </c>
      <c r="C23" s="20">
        <v>7833.4997236400004</v>
      </c>
      <c r="D23">
        <v>0.60348949549161524</v>
      </c>
    </row>
    <row r="24" spans="1:4" x14ac:dyDescent="0.25">
      <c r="A24" s="19">
        <v>13</v>
      </c>
      <c r="B24" s="19" t="s">
        <v>178</v>
      </c>
      <c r="C24" s="20">
        <v>7665.9758183000004</v>
      </c>
      <c r="D24">
        <v>0.58718918320735747</v>
      </c>
    </row>
    <row r="25" spans="1:4" x14ac:dyDescent="0.25">
      <c r="A25" s="19">
        <v>14</v>
      </c>
      <c r="B25" s="19" t="s">
        <v>179</v>
      </c>
      <c r="C25" s="20">
        <v>9226.3554247899992</v>
      </c>
      <c r="D25">
        <v>0.73901631985482874</v>
      </c>
    </row>
    <row r="26" spans="1:4" x14ac:dyDescent="0.25">
      <c r="A26" s="19">
        <v>15</v>
      </c>
      <c r="B26" s="19" t="s">
        <v>180</v>
      </c>
      <c r="C26" s="20">
        <v>8436.9241635199996</v>
      </c>
      <c r="D26">
        <v>0.66220354463006237</v>
      </c>
    </row>
    <row r="27" spans="1:4" x14ac:dyDescent="0.25">
      <c r="A27" s="19">
        <v>16</v>
      </c>
      <c r="B27" s="19" t="s">
        <v>181</v>
      </c>
      <c r="C27" s="20">
        <v>8274.1101094799997</v>
      </c>
      <c r="D27">
        <v>0.64636150752060195</v>
      </c>
    </row>
    <row r="28" spans="1:4" x14ac:dyDescent="0.25">
      <c r="A28" s="19">
        <v>17</v>
      </c>
      <c r="B28" s="19" t="s">
        <v>182</v>
      </c>
      <c r="C28" s="20">
        <v>7545.8954026600004</v>
      </c>
      <c r="D28">
        <v>0.57550518939057715</v>
      </c>
    </row>
    <row r="29" spans="1:4" x14ac:dyDescent="0.25">
      <c r="A29" s="19">
        <v>18</v>
      </c>
      <c r="B29" s="19" t="s">
        <v>183</v>
      </c>
      <c r="C29" s="20">
        <v>8004.4478573699998</v>
      </c>
      <c r="D29">
        <v>0.62012299002813931</v>
      </c>
    </row>
    <row r="30" spans="1:4" x14ac:dyDescent="0.25">
      <c r="A30" s="19">
        <v>19</v>
      </c>
      <c r="B30" s="19" t="s">
        <v>184</v>
      </c>
      <c r="C30" s="20">
        <v>7372.0005935700001</v>
      </c>
      <c r="D30">
        <v>0.55858497918520056</v>
      </c>
    </row>
    <row r="31" spans="1:4" x14ac:dyDescent="0.25">
      <c r="A31" s="19">
        <v>2</v>
      </c>
      <c r="B31" s="19" t="s">
        <v>185</v>
      </c>
      <c r="C31" s="20">
        <v>5163.1866442700002</v>
      </c>
      <c r="D31">
        <v>0.34366426635713215</v>
      </c>
    </row>
    <row r="32" spans="1:4" x14ac:dyDescent="0.25">
      <c r="A32" s="19">
        <v>20</v>
      </c>
      <c r="B32" s="19" t="s">
        <v>186</v>
      </c>
      <c r="C32" s="20">
        <v>8334.0998167899997</v>
      </c>
      <c r="D32">
        <v>0.65219859065813746</v>
      </c>
    </row>
    <row r="33" spans="1:4" x14ac:dyDescent="0.25">
      <c r="A33" s="19">
        <v>21</v>
      </c>
      <c r="B33" s="19" t="s">
        <v>187</v>
      </c>
      <c r="C33" s="20">
        <v>9055.5765310299994</v>
      </c>
      <c r="D33">
        <v>0.72239929260610103</v>
      </c>
    </row>
    <row r="34" spans="1:4" x14ac:dyDescent="0.25">
      <c r="A34" s="19">
        <v>22</v>
      </c>
      <c r="B34" s="19" t="s">
        <v>188</v>
      </c>
      <c r="C34" s="20">
        <v>9101.0676348300003</v>
      </c>
      <c r="D34">
        <v>0.72682564117164239</v>
      </c>
    </row>
    <row r="35" spans="1:4" x14ac:dyDescent="0.25">
      <c r="A35" s="19">
        <v>23</v>
      </c>
      <c r="B35" s="19" t="s">
        <v>189</v>
      </c>
      <c r="C35" s="20">
        <v>7104.3885941899998</v>
      </c>
      <c r="D35">
        <v>0.53254595417527539</v>
      </c>
    </row>
    <row r="36" spans="1:4" x14ac:dyDescent="0.25">
      <c r="A36" s="19">
        <v>24</v>
      </c>
      <c r="B36" s="19" t="s">
        <v>190</v>
      </c>
      <c r="C36" s="20">
        <v>7380.4786076299997</v>
      </c>
      <c r="D36">
        <v>0.55940990191158912</v>
      </c>
    </row>
    <row r="37" spans="1:4" x14ac:dyDescent="0.25">
      <c r="A37" s="19">
        <v>25</v>
      </c>
      <c r="B37" s="19" t="s">
        <v>191</v>
      </c>
      <c r="C37" s="20">
        <v>8218.8117182000005</v>
      </c>
      <c r="D37">
        <v>0.64098089604994846</v>
      </c>
    </row>
    <row r="38" spans="1:4" x14ac:dyDescent="0.25">
      <c r="A38" s="19">
        <v>26</v>
      </c>
      <c r="B38" s="19" t="s">
        <v>192</v>
      </c>
      <c r="C38" s="20">
        <v>8335.6420600300007</v>
      </c>
      <c r="D38">
        <v>0.65234865310074397</v>
      </c>
    </row>
    <row r="39" spans="1:4" x14ac:dyDescent="0.25">
      <c r="A39" s="19">
        <v>27</v>
      </c>
      <c r="B39" s="19" t="s">
        <v>193</v>
      </c>
      <c r="C39" s="20">
        <v>7423.50817835</v>
      </c>
      <c r="D39">
        <v>0.56359673983642156</v>
      </c>
    </row>
    <row r="40" spans="1:4" x14ac:dyDescent="0.25">
      <c r="A40" s="19">
        <v>28</v>
      </c>
      <c r="B40" s="19" t="s">
        <v>194</v>
      </c>
      <c r="C40" s="20">
        <v>7662.3453447000002</v>
      </c>
      <c r="D40">
        <v>0.58683593300524661</v>
      </c>
    </row>
    <row r="41" spans="1:4" x14ac:dyDescent="0.25">
      <c r="A41" s="19">
        <v>29</v>
      </c>
      <c r="B41" s="19" t="s">
        <v>195</v>
      </c>
      <c r="C41" s="20">
        <v>8991.8053400499994</v>
      </c>
      <c r="D41">
        <v>0.71619426577364187</v>
      </c>
    </row>
    <row r="42" spans="1:4" x14ac:dyDescent="0.25">
      <c r="A42" s="19">
        <v>3</v>
      </c>
      <c r="B42" s="19" t="s">
        <v>196</v>
      </c>
      <c r="C42" s="20">
        <v>2912.19996421</v>
      </c>
      <c r="D42">
        <v>0.12464008734092322</v>
      </c>
    </row>
    <row r="43" spans="1:4" x14ac:dyDescent="0.25">
      <c r="A43" s="19">
        <v>30</v>
      </c>
      <c r="B43" s="19" t="s">
        <v>197</v>
      </c>
      <c r="C43" s="20">
        <v>8619.0893455599999</v>
      </c>
      <c r="D43">
        <v>0.67992847378894383</v>
      </c>
    </row>
    <row r="44" spans="1:4" x14ac:dyDescent="0.25">
      <c r="A44" s="19">
        <v>31</v>
      </c>
      <c r="B44" s="19" t="s">
        <v>198</v>
      </c>
      <c r="C44" s="20">
        <v>7468.1860087799996</v>
      </c>
      <c r="D44">
        <v>0.56794395575592915</v>
      </c>
    </row>
    <row r="45" spans="1:4" x14ac:dyDescent="0.25">
      <c r="A45" s="19">
        <v>32</v>
      </c>
      <c r="B45" s="19" t="s">
        <v>199</v>
      </c>
      <c r="C45" s="20">
        <v>7941.6105334399999</v>
      </c>
      <c r="D45">
        <v>0.61400882977687699</v>
      </c>
    </row>
    <row r="46" spans="1:4" x14ac:dyDescent="0.25">
      <c r="A46" s="19">
        <v>33</v>
      </c>
      <c r="B46" s="19" t="s">
        <v>200</v>
      </c>
      <c r="C46" s="20">
        <v>9651.7606573199992</v>
      </c>
      <c r="D46">
        <v>0.78040884901968333</v>
      </c>
    </row>
    <row r="47" spans="1:4" x14ac:dyDescent="0.25">
      <c r="A47" s="19">
        <v>34</v>
      </c>
      <c r="B47" s="19" t="s">
        <v>201</v>
      </c>
      <c r="C47" s="20">
        <v>9765.7676917699991</v>
      </c>
      <c r="D47">
        <v>0.79150189428009254</v>
      </c>
    </row>
    <row r="48" spans="1:4" x14ac:dyDescent="0.25">
      <c r="A48" s="19">
        <v>35</v>
      </c>
      <c r="B48" s="19" t="s">
        <v>202</v>
      </c>
      <c r="C48" s="20">
        <v>9794.04656755</v>
      </c>
      <c r="D48">
        <v>0.7942534687812135</v>
      </c>
    </row>
    <row r="49" spans="1:4" x14ac:dyDescent="0.25">
      <c r="A49" s="19">
        <v>36</v>
      </c>
      <c r="B49" s="19" t="s">
        <v>203</v>
      </c>
      <c r="C49" s="20">
        <v>9540.0726405799996</v>
      </c>
      <c r="D49">
        <v>0.7695414474534622</v>
      </c>
    </row>
    <row r="50" spans="1:4" x14ac:dyDescent="0.25">
      <c r="A50" s="19">
        <v>37</v>
      </c>
      <c r="B50" s="19" t="s">
        <v>204</v>
      </c>
      <c r="C50" s="20">
        <v>9115.6788558900007</v>
      </c>
      <c r="D50">
        <v>0.72824733359010019</v>
      </c>
    </row>
    <row r="51" spans="1:4" x14ac:dyDescent="0.25">
      <c r="A51" s="19">
        <v>38</v>
      </c>
      <c r="B51" s="19" t="s">
        <v>205</v>
      </c>
      <c r="C51" s="20">
        <v>9681.8977189300003</v>
      </c>
      <c r="D51">
        <v>0.78334122762305891</v>
      </c>
    </row>
    <row r="52" spans="1:4" x14ac:dyDescent="0.25">
      <c r="A52" s="19">
        <v>39</v>
      </c>
      <c r="B52" s="19" t="s">
        <v>206</v>
      </c>
      <c r="C52" s="20">
        <v>9599.7435189799999</v>
      </c>
      <c r="D52">
        <v>0.77534750808834241</v>
      </c>
    </row>
    <row r="53" spans="1:4" x14ac:dyDescent="0.25">
      <c r="A53" s="19">
        <v>40</v>
      </c>
      <c r="B53" s="19" t="s">
        <v>207</v>
      </c>
      <c r="C53" s="20">
        <v>8340.2189714399992</v>
      </c>
      <c r="D53">
        <v>0.65279399303673069</v>
      </c>
    </row>
    <row r="54" spans="1:4" x14ac:dyDescent="0.25">
      <c r="A54" s="19">
        <v>41</v>
      </c>
      <c r="B54" s="19" t="s">
        <v>208</v>
      </c>
      <c r="C54" s="20">
        <v>8746.0874467899994</v>
      </c>
      <c r="D54">
        <v>0.69228556817111786</v>
      </c>
    </row>
    <row r="55" spans="1:4" x14ac:dyDescent="0.25">
      <c r="A55" s="19">
        <v>42</v>
      </c>
      <c r="B55" s="19" t="s">
        <v>209</v>
      </c>
      <c r="C55" s="20">
        <v>8436.4409522599999</v>
      </c>
      <c r="D55">
        <v>0.66215652749288856</v>
      </c>
    </row>
    <row r="56" spans="1:4" x14ac:dyDescent="0.25">
      <c r="A56" s="19">
        <v>43</v>
      </c>
      <c r="B56" s="19" t="s">
        <v>210</v>
      </c>
      <c r="C56" s="20">
        <v>7931.3402863499996</v>
      </c>
      <c r="D56">
        <v>0.61300952024870115</v>
      </c>
    </row>
    <row r="57" spans="1:4" x14ac:dyDescent="0.25">
      <c r="A57" s="19">
        <v>44</v>
      </c>
      <c r="B57" s="19" t="s">
        <v>211</v>
      </c>
      <c r="C57" s="20">
        <v>7907.0113866499996</v>
      </c>
      <c r="D57">
        <v>0.61064228399165754</v>
      </c>
    </row>
    <row r="58" spans="1:4" x14ac:dyDescent="0.25">
      <c r="A58" s="19">
        <v>45</v>
      </c>
      <c r="B58" s="19" t="s">
        <v>212</v>
      </c>
      <c r="C58" s="20">
        <v>7951.3230133400002</v>
      </c>
      <c r="D58">
        <v>0.6149538677707278</v>
      </c>
    </row>
    <row r="59" spans="1:4" x14ac:dyDescent="0.25">
      <c r="A59" s="19">
        <v>46</v>
      </c>
      <c r="B59" s="19" t="s">
        <v>213</v>
      </c>
      <c r="C59" s="20">
        <v>7512.5998111299996</v>
      </c>
      <c r="D59">
        <v>0.57226548137083755</v>
      </c>
    </row>
    <row r="60" spans="1:4" x14ac:dyDescent="0.25">
      <c r="A60" s="19">
        <v>47</v>
      </c>
      <c r="B60" s="19" t="s">
        <v>214</v>
      </c>
      <c r="C60" s="20">
        <v>9200.7085026700006</v>
      </c>
      <c r="D60">
        <v>0.73652083815723135</v>
      </c>
    </row>
    <row r="61" spans="1:4" x14ac:dyDescent="0.25">
      <c r="A61" s="19">
        <v>48</v>
      </c>
      <c r="B61" s="19" t="s">
        <v>215</v>
      </c>
      <c r="C61" s="20">
        <v>7971.4846520000001</v>
      </c>
      <c r="D61">
        <v>0.61691562365060271</v>
      </c>
    </row>
    <row r="62" spans="1:4" x14ac:dyDescent="0.25">
      <c r="A62" s="19">
        <v>49</v>
      </c>
      <c r="B62" s="19" t="s">
        <v>216</v>
      </c>
      <c r="C62" s="20">
        <v>8242.9136241100005</v>
      </c>
      <c r="D62">
        <v>0.64332604549104733</v>
      </c>
    </row>
    <row r="63" spans="1:4" x14ac:dyDescent="0.25">
      <c r="A63" s="19">
        <v>50</v>
      </c>
      <c r="B63" s="19" t="s">
        <v>217</v>
      </c>
      <c r="C63" s="20">
        <v>7974.2952667999998</v>
      </c>
      <c r="D63">
        <v>0.61718910043505204</v>
      </c>
    </row>
    <row r="64" spans="1:4" x14ac:dyDescent="0.25">
      <c r="A64" s="19">
        <v>51</v>
      </c>
      <c r="B64" s="19" t="s">
        <v>218</v>
      </c>
      <c r="C64" s="20">
        <v>7015.8400407600002</v>
      </c>
      <c r="D64">
        <v>0.52393005502763523</v>
      </c>
    </row>
    <row r="65" spans="1:4" x14ac:dyDescent="0.25">
      <c r="A65" s="19">
        <v>52</v>
      </c>
      <c r="B65" s="19" t="s">
        <v>219</v>
      </c>
      <c r="C65" s="20">
        <v>6448.4752494200002</v>
      </c>
      <c r="D65">
        <v>0.46872466055473955</v>
      </c>
    </row>
    <row r="66" spans="1:4" x14ac:dyDescent="0.25">
      <c r="A66" s="19">
        <v>53</v>
      </c>
      <c r="B66" s="19" t="s">
        <v>220</v>
      </c>
      <c r="C66" s="20">
        <v>8629.29250761</v>
      </c>
      <c r="D66">
        <v>0.68092125584810337</v>
      </c>
    </row>
    <row r="67" spans="1:4" x14ac:dyDescent="0.25">
      <c r="A67" s="19">
        <v>54</v>
      </c>
      <c r="B67" s="19" t="s">
        <v>221</v>
      </c>
      <c r="C67" s="20">
        <v>8383.1997077600008</v>
      </c>
      <c r="D67">
        <v>0.65697607930556179</v>
      </c>
    </row>
    <row r="68" spans="1:4" x14ac:dyDescent="0.25">
      <c r="A68" s="19">
        <v>55</v>
      </c>
      <c r="B68" s="19" t="s">
        <v>222</v>
      </c>
      <c r="C68" s="20">
        <v>7598.8228155899997</v>
      </c>
      <c r="D68">
        <v>0.58065510132347942</v>
      </c>
    </row>
    <row r="69" spans="1:4" x14ac:dyDescent="0.25">
      <c r="A69" s="19">
        <v>56</v>
      </c>
      <c r="B69" s="19" t="s">
        <v>223</v>
      </c>
      <c r="C69" s="20">
        <v>7379.5564313499999</v>
      </c>
      <c r="D69">
        <v>0.55932017285880342</v>
      </c>
    </row>
    <row r="70" spans="1:4" x14ac:dyDescent="0.25">
      <c r="A70" s="19">
        <v>57</v>
      </c>
      <c r="B70" s="19" t="s">
        <v>224</v>
      </c>
      <c r="C70" s="20">
        <v>7949.2598707999996</v>
      </c>
      <c r="D70">
        <v>0.61475312109149594</v>
      </c>
    </row>
    <row r="71" spans="1:4" x14ac:dyDescent="0.25">
      <c r="A71" s="19">
        <v>58</v>
      </c>
      <c r="B71" s="19" t="s">
        <v>225</v>
      </c>
      <c r="C71" s="20">
        <v>8492.9088959599994</v>
      </c>
      <c r="D71">
        <v>0.66765093806367704</v>
      </c>
    </row>
    <row r="72" spans="1:4" x14ac:dyDescent="0.25">
      <c r="A72" s="19">
        <v>59</v>
      </c>
      <c r="B72" s="19" t="s">
        <v>226</v>
      </c>
      <c r="C72" s="20">
        <v>7374.30029853</v>
      </c>
      <c r="D72">
        <v>0.55880874372157274</v>
      </c>
    </row>
    <row r="73" spans="1:4" x14ac:dyDescent="0.25">
      <c r="A73" s="19">
        <v>60</v>
      </c>
      <c r="B73" s="19" t="s">
        <v>270</v>
      </c>
      <c r="C73" s="20">
        <v>6863.9179397300004</v>
      </c>
      <c r="D73">
        <v>0.50914782030929095</v>
      </c>
    </row>
    <row r="74" spans="1:4" x14ac:dyDescent="0.25">
      <c r="A74" s="19">
        <v>61</v>
      </c>
      <c r="B74" s="19" t="s">
        <v>227</v>
      </c>
      <c r="C74" s="20">
        <v>5804.9443457199995</v>
      </c>
      <c r="D74">
        <v>0.40610819591591074</v>
      </c>
    </row>
    <row r="75" spans="1:4" x14ac:dyDescent="0.25">
      <c r="A75" s="19">
        <v>62</v>
      </c>
      <c r="B75" s="19" t="s">
        <v>228</v>
      </c>
      <c r="C75" s="20">
        <v>9707.1343106599998</v>
      </c>
      <c r="D75">
        <v>0.78579678359493299</v>
      </c>
    </row>
    <row r="76" spans="1:4" x14ac:dyDescent="0.25">
      <c r="A76" s="19">
        <v>63</v>
      </c>
      <c r="B76" s="19" t="s">
        <v>229</v>
      </c>
      <c r="C76" s="20">
        <v>7336.7172108699997</v>
      </c>
      <c r="D76">
        <v>0.55515185628081443</v>
      </c>
    </row>
    <row r="77" spans="1:4" x14ac:dyDescent="0.25">
      <c r="A77" s="19">
        <v>64</v>
      </c>
      <c r="B77" s="19" t="s">
        <v>230</v>
      </c>
      <c r="C77" s="20">
        <v>5634.7341121899999</v>
      </c>
      <c r="D77">
        <v>0.38954650010966468</v>
      </c>
    </row>
    <row r="78" spans="1:4" x14ac:dyDescent="0.25">
      <c r="A78" s="19">
        <v>65</v>
      </c>
      <c r="B78" s="19" t="s">
        <v>231</v>
      </c>
      <c r="C78" s="20">
        <v>8081.4481013699997</v>
      </c>
      <c r="D78">
        <v>0.62761522237919787</v>
      </c>
    </row>
    <row r="79" spans="1:4" x14ac:dyDescent="0.25">
      <c r="A79" s="19">
        <v>66</v>
      </c>
      <c r="B79" s="19" t="s">
        <v>232</v>
      </c>
      <c r="C79" s="20">
        <v>8578.3023298200005</v>
      </c>
      <c r="D79">
        <v>0.67595983962681883</v>
      </c>
    </row>
    <row r="80" spans="1:4" x14ac:dyDescent="0.25">
      <c r="A80" s="19">
        <v>67</v>
      </c>
      <c r="B80" s="19" t="s">
        <v>233</v>
      </c>
      <c r="C80" s="20">
        <v>7948.4312524400002</v>
      </c>
      <c r="D80">
        <v>0.61467249535629087</v>
      </c>
    </row>
    <row r="81" spans="1:4" x14ac:dyDescent="0.25">
      <c r="A81" s="19">
        <v>68</v>
      </c>
      <c r="B81" s="19" t="s">
        <v>234</v>
      </c>
      <c r="C81" s="20">
        <v>7389.1667424200004</v>
      </c>
      <c r="D81">
        <v>0.56025526968138484</v>
      </c>
    </row>
    <row r="82" spans="1:4" x14ac:dyDescent="0.25">
      <c r="A82" s="19">
        <v>69</v>
      </c>
      <c r="B82" s="19" t="s">
        <v>235</v>
      </c>
      <c r="C82" s="20">
        <v>7234.8765940499998</v>
      </c>
      <c r="D82">
        <v>0.54524262061669659</v>
      </c>
    </row>
    <row r="83" spans="1:4" x14ac:dyDescent="0.25">
      <c r="A83" s="19">
        <v>70</v>
      </c>
      <c r="B83" s="19" t="s">
        <v>236</v>
      </c>
      <c r="C83" s="20">
        <v>7577.3453104800001</v>
      </c>
      <c r="D83">
        <v>0.5785653097819724</v>
      </c>
    </row>
    <row r="84" spans="1:4" x14ac:dyDescent="0.25">
      <c r="A84" s="19">
        <v>71</v>
      </c>
      <c r="B84" s="19" t="s">
        <v>237</v>
      </c>
      <c r="C84" s="20">
        <v>7419.1512280300003</v>
      </c>
      <c r="D84">
        <v>0.56317280242474976</v>
      </c>
    </row>
    <row r="85" spans="1:4" x14ac:dyDescent="0.25">
      <c r="A85" s="19">
        <v>72</v>
      </c>
      <c r="B85" s="19" t="s">
        <v>238</v>
      </c>
      <c r="C85" s="20">
        <v>7622.1508806000002</v>
      </c>
      <c r="D85">
        <v>0.5829249549534955</v>
      </c>
    </row>
    <row r="86" spans="1:4" x14ac:dyDescent="0.25">
      <c r="A86" s="19">
        <v>73</v>
      </c>
      <c r="B86" s="19" t="s">
        <v>239</v>
      </c>
      <c r="C86" s="20">
        <v>7447.2585546800001</v>
      </c>
      <c r="D86">
        <v>0.56590768495354948</v>
      </c>
    </row>
    <row r="87" spans="1:4" x14ac:dyDescent="0.25">
      <c r="A87" s="19">
        <v>74</v>
      </c>
      <c r="B87" s="19" t="s">
        <v>240</v>
      </c>
      <c r="C87" s="20">
        <v>7826.6852543499999</v>
      </c>
      <c r="D87">
        <v>0.60282643801779945</v>
      </c>
    </row>
    <row r="88" spans="1:4" x14ac:dyDescent="0.25">
      <c r="A88" s="19">
        <v>75</v>
      </c>
      <c r="B88" s="19" t="s">
        <v>241</v>
      </c>
      <c r="C88" s="20">
        <v>8906.8433586400006</v>
      </c>
      <c r="D88">
        <v>0.7079273451424547</v>
      </c>
    </row>
    <row r="89" spans="1:4" x14ac:dyDescent="0.25">
      <c r="A89" s="19">
        <v>76</v>
      </c>
      <c r="B89" s="19" t="s">
        <v>242</v>
      </c>
      <c r="C89" s="20">
        <v>8914.7268755999994</v>
      </c>
      <c r="D89">
        <v>0.70869442246246717</v>
      </c>
    </row>
    <row r="90" spans="1:4" x14ac:dyDescent="0.25">
      <c r="A90" s="19">
        <v>77</v>
      </c>
      <c r="B90" s="19" t="s">
        <v>243</v>
      </c>
      <c r="C90" s="20">
        <v>6275.5937294300002</v>
      </c>
      <c r="D90">
        <v>0.45190304480805071</v>
      </c>
    </row>
    <row r="91" spans="1:4" x14ac:dyDescent="0.25">
      <c r="A91" s="19">
        <v>78</v>
      </c>
      <c r="B91" s="19" t="s">
        <v>244</v>
      </c>
      <c r="C91" s="20">
        <v>5650.4090857700003</v>
      </c>
      <c r="D91">
        <v>0.39107169714875545</v>
      </c>
    </row>
    <row r="92" spans="1:4" x14ac:dyDescent="0.25">
      <c r="A92" s="19">
        <v>79</v>
      </c>
      <c r="B92" s="19" t="s">
        <v>245</v>
      </c>
      <c r="C92" s="20">
        <v>7393.0927232499998</v>
      </c>
      <c r="D92">
        <v>0.56063727315379153</v>
      </c>
    </row>
    <row r="93" spans="1:4" x14ac:dyDescent="0.25">
      <c r="A93" s="19">
        <v>80</v>
      </c>
      <c r="B93" s="19" t="s">
        <v>246</v>
      </c>
      <c r="C93" s="20">
        <v>8847.0229901999992</v>
      </c>
      <c r="D93">
        <v>0.70210673891582476</v>
      </c>
    </row>
    <row r="94" spans="1:4" x14ac:dyDescent="0.25">
      <c r="A94" s="19">
        <v>81</v>
      </c>
      <c r="B94" s="19" t="s">
        <v>247</v>
      </c>
      <c r="C94" s="20">
        <v>7959.2847246199999</v>
      </c>
      <c r="D94">
        <v>0.61572855350837052</v>
      </c>
    </row>
    <row r="95" spans="1:4" x14ac:dyDescent="0.25">
      <c r="A95" s="19">
        <v>82</v>
      </c>
      <c r="B95" s="19" t="s">
        <v>248</v>
      </c>
      <c r="C95" s="20">
        <v>7707.1508635700002</v>
      </c>
      <c r="D95">
        <v>0.59119557319007232</v>
      </c>
    </row>
    <row r="96" spans="1:4" x14ac:dyDescent="0.25">
      <c r="A96" s="19">
        <v>83</v>
      </c>
      <c r="B96" s="19" t="s">
        <v>249</v>
      </c>
      <c r="C96" s="20">
        <v>8309.7907477799999</v>
      </c>
      <c r="D96">
        <v>0.64983328395520235</v>
      </c>
    </row>
    <row r="97" spans="1:4" x14ac:dyDescent="0.25">
      <c r="A97" s="19">
        <v>84</v>
      </c>
      <c r="B97" s="19" t="s">
        <v>250</v>
      </c>
      <c r="C97" s="20">
        <v>7616.35302684</v>
      </c>
      <c r="D97">
        <v>0.58236081560469832</v>
      </c>
    </row>
    <row r="98" spans="1:4" x14ac:dyDescent="0.25">
      <c r="A98" s="19">
        <v>85</v>
      </c>
      <c r="B98" s="19" t="s">
        <v>251</v>
      </c>
      <c r="C98" s="20">
        <v>8309.0789763699995</v>
      </c>
      <c r="D98">
        <v>0.64976402759304641</v>
      </c>
    </row>
    <row r="99" spans="1:4" x14ac:dyDescent="0.25">
      <c r="A99" s="19">
        <v>86</v>
      </c>
      <c r="B99" s="19" t="s">
        <v>252</v>
      </c>
      <c r="C99" s="20">
        <v>6433.8710072599997</v>
      </c>
      <c r="D99">
        <v>0.46730364719309542</v>
      </c>
    </row>
    <row r="100" spans="1:4" x14ac:dyDescent="0.25">
      <c r="A100" s="19">
        <v>87</v>
      </c>
      <c r="B100" s="19" t="s">
        <v>253</v>
      </c>
      <c r="C100" s="20">
        <v>6922.9094923599996</v>
      </c>
      <c r="D100">
        <v>0.5148877815885522</v>
      </c>
    </row>
    <row r="101" spans="1:4" x14ac:dyDescent="0.25">
      <c r="A101" s="19">
        <v>88</v>
      </c>
      <c r="B101" s="19" t="s">
        <v>254</v>
      </c>
      <c r="C101" s="20">
        <v>8886.4730139500007</v>
      </c>
      <c r="D101">
        <v>0.7059452818714782</v>
      </c>
    </row>
    <row r="102" spans="1:4" x14ac:dyDescent="0.25">
      <c r="A102" s="19">
        <v>89</v>
      </c>
      <c r="B102" s="19" t="s">
        <v>271</v>
      </c>
      <c r="C102" s="20">
        <v>3726.3224591899998</v>
      </c>
      <c r="D102">
        <v>0.20385535443298314</v>
      </c>
    </row>
    <row r="103" spans="1:4" x14ac:dyDescent="0.25">
      <c r="A103" s="19">
        <v>9</v>
      </c>
      <c r="B103" s="19" t="s">
        <v>255</v>
      </c>
      <c r="C103" s="20">
        <v>8496.4634986500005</v>
      </c>
      <c r="D103">
        <v>0.66799680591922816</v>
      </c>
    </row>
    <row r="104" spans="1:4" x14ac:dyDescent="0.25">
      <c r="A104" s="19">
        <v>90</v>
      </c>
      <c r="B104" s="19" t="s">
        <v>256</v>
      </c>
      <c r="C104" s="20">
        <v>9726.4558382600007</v>
      </c>
      <c r="D104">
        <v>0.78767679548368241</v>
      </c>
    </row>
    <row r="105" spans="1:4" x14ac:dyDescent="0.25">
      <c r="A105" s="19">
        <v>91</v>
      </c>
      <c r="B105" s="19" t="s">
        <v>257</v>
      </c>
      <c r="C105" s="20">
        <v>11908.5743029</v>
      </c>
      <c r="D105">
        <v>1</v>
      </c>
    </row>
    <row r="106" spans="1:4" x14ac:dyDescent="0.25">
      <c r="A106" s="19">
        <v>92</v>
      </c>
      <c r="B106" s="19" t="s">
        <v>258</v>
      </c>
      <c r="C106" s="20">
        <v>11167.864181299999</v>
      </c>
      <c r="D106">
        <v>0.92792786038693387</v>
      </c>
    </row>
    <row r="107" spans="1:4" x14ac:dyDescent="0.25">
      <c r="A107" s="19">
        <v>93</v>
      </c>
      <c r="B107" s="19" t="s">
        <v>259</v>
      </c>
      <c r="C107" s="20">
        <v>10562.048387500001</v>
      </c>
      <c r="D107">
        <v>0.86898112913903469</v>
      </c>
    </row>
    <row r="108" spans="1:4" x14ac:dyDescent="0.25">
      <c r="A108" s="19">
        <v>94</v>
      </c>
      <c r="B108" s="19" t="s">
        <v>260</v>
      </c>
      <c r="C108" s="20">
        <v>10928.9566125</v>
      </c>
      <c r="D108">
        <v>0.90468181696042038</v>
      </c>
    </row>
    <row r="109" spans="1:4" x14ac:dyDescent="0.25">
      <c r="A109" s="19">
        <v>95</v>
      </c>
      <c r="B109" s="19" t="s">
        <v>261</v>
      </c>
      <c r="C109" s="20">
        <v>10051.558443</v>
      </c>
      <c r="D109">
        <v>0.8193097374863918</v>
      </c>
    </row>
    <row r="110" spans="1:4" x14ac:dyDescent="0.25">
      <c r="A110" s="19">
        <v>96</v>
      </c>
      <c r="B110" s="19" t="s">
        <v>262</v>
      </c>
      <c r="C110" s="20">
        <v>8964.2037943800005</v>
      </c>
      <c r="D110">
        <v>0.71350859644760711</v>
      </c>
    </row>
    <row r="111" spans="1:4" x14ac:dyDescent="0.25">
      <c r="A111" s="19">
        <v>97</v>
      </c>
      <c r="B111" s="19" t="s">
        <v>263</v>
      </c>
      <c r="C111" s="20">
        <v>9109.0557072200008</v>
      </c>
      <c r="D111">
        <v>0.72760289188247074</v>
      </c>
    </row>
    <row r="112" spans="1:4" x14ac:dyDescent="0.25">
      <c r="A112" s="19">
        <v>98</v>
      </c>
      <c r="B112" s="19" t="s">
        <v>264</v>
      </c>
      <c r="C112" s="20">
        <v>8962.6289660900002</v>
      </c>
      <c r="D112">
        <v>0.71335536343367401</v>
      </c>
    </row>
    <row r="113" spans="1:4" x14ac:dyDescent="0.25">
      <c r="A113" s="19">
        <v>99</v>
      </c>
      <c r="B113" s="19" t="s">
        <v>265</v>
      </c>
      <c r="C113" s="20">
        <v>11112.2496519</v>
      </c>
      <c r="D113">
        <v>0.9225164882312874</v>
      </c>
    </row>
    <row r="114" spans="1:4" x14ac:dyDescent="0.25">
      <c r="C114" s="20">
        <f>MAX(C2:C113)</f>
        <v>11908.5743029</v>
      </c>
    </row>
    <row r="115" spans="1:4" x14ac:dyDescent="0.25">
      <c r="C115" s="20">
        <f>MIN(C2:C113)</f>
        <v>2912.19996421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"/>
  <sheetViews>
    <sheetView topLeftCell="A85" workbookViewId="0">
      <selection activeCell="J10" sqref="J10"/>
    </sheetView>
  </sheetViews>
  <sheetFormatPr baseColWidth="10" defaultRowHeight="15" x14ac:dyDescent="0.25"/>
  <cols>
    <col min="1" max="1" width="12" bestFit="1" customWidth="1"/>
    <col min="2" max="2" width="20.42578125" bestFit="1" customWidth="1"/>
    <col min="3" max="3" width="15.5703125" bestFit="1" customWidth="1"/>
    <col min="4" max="4" width="16.5703125" bestFit="1" customWidth="1"/>
  </cols>
  <sheetData>
    <row r="1" spans="1:4" x14ac:dyDescent="0.25">
      <c r="A1" t="s">
        <v>266</v>
      </c>
      <c r="B1" t="s">
        <v>407</v>
      </c>
      <c r="C1" t="s">
        <v>273</v>
      </c>
      <c r="D1" t="s">
        <v>408</v>
      </c>
    </row>
    <row r="2" spans="1:4" x14ac:dyDescent="0.25">
      <c r="A2" t="s">
        <v>157</v>
      </c>
      <c r="B2">
        <v>12</v>
      </c>
      <c r="C2">
        <v>3452642.5419999999</v>
      </c>
      <c r="D2">
        <f>(B2/C2)*10000</f>
        <v>3.475598720117954E-2</v>
      </c>
    </row>
    <row r="3" spans="1:4" x14ac:dyDescent="0.25">
      <c r="A3" t="s">
        <v>158</v>
      </c>
      <c r="B3">
        <v>104</v>
      </c>
      <c r="C3">
        <v>2375681.1309400001</v>
      </c>
      <c r="D3">
        <f t="shared" ref="D3:D66" si="0">(B3/C3)*10000</f>
        <v>0.43776918815215621</v>
      </c>
    </row>
    <row r="4" spans="1:4" x14ac:dyDescent="0.25">
      <c r="A4" t="s">
        <v>159</v>
      </c>
      <c r="B4">
        <v>78</v>
      </c>
      <c r="C4">
        <v>2357007.9736299999</v>
      </c>
      <c r="D4">
        <f t="shared" si="0"/>
        <v>0.33092802770570662</v>
      </c>
    </row>
    <row r="5" spans="1:4" x14ac:dyDescent="0.25">
      <c r="A5" t="s">
        <v>160</v>
      </c>
      <c r="B5">
        <v>107</v>
      </c>
      <c r="C5">
        <v>4509421.5387899997</v>
      </c>
      <c r="D5">
        <f t="shared" si="0"/>
        <v>0.23728098843629289</v>
      </c>
    </row>
    <row r="6" spans="1:4" x14ac:dyDescent="0.25">
      <c r="A6" t="s">
        <v>162</v>
      </c>
      <c r="B6">
        <v>17</v>
      </c>
      <c r="C6">
        <v>3986842.6583500002</v>
      </c>
      <c r="D6">
        <f t="shared" si="0"/>
        <v>4.2640258111002659E-2</v>
      </c>
    </row>
    <row r="7" spans="1:4" x14ac:dyDescent="0.25">
      <c r="A7" t="s">
        <v>164</v>
      </c>
      <c r="B7">
        <v>7</v>
      </c>
      <c r="C7">
        <v>1928784.8239800001</v>
      </c>
      <c r="D7">
        <f t="shared" si="0"/>
        <v>3.6292280574645293E-2</v>
      </c>
    </row>
    <row r="8" spans="1:4" x14ac:dyDescent="0.25">
      <c r="A8" t="s">
        <v>165</v>
      </c>
      <c r="B8">
        <v>33</v>
      </c>
      <c r="C8">
        <v>1739559.5405600001</v>
      </c>
      <c r="D8">
        <f t="shared" si="0"/>
        <v>0.18970319342663383</v>
      </c>
    </row>
    <row r="9" spans="1:4" x14ac:dyDescent="0.25">
      <c r="A9" t="s">
        <v>166</v>
      </c>
      <c r="B9">
        <v>61</v>
      </c>
      <c r="C9">
        <v>3469535.2294000001</v>
      </c>
      <c r="D9">
        <f t="shared" si="0"/>
        <v>0.17581605594634345</v>
      </c>
    </row>
    <row r="10" spans="1:4" x14ac:dyDescent="0.25">
      <c r="A10" t="s">
        <v>167</v>
      </c>
      <c r="B10">
        <v>9</v>
      </c>
      <c r="C10">
        <v>1805296.5692700001</v>
      </c>
      <c r="D10">
        <f t="shared" si="0"/>
        <v>4.9853304732303851E-2</v>
      </c>
    </row>
    <row r="11" spans="1:4" x14ac:dyDescent="0.25">
      <c r="A11" t="s">
        <v>168</v>
      </c>
      <c r="B11">
        <v>9</v>
      </c>
      <c r="C11">
        <v>2752775.0550000002</v>
      </c>
      <c r="D11">
        <f t="shared" si="0"/>
        <v>3.2694280572082561E-2</v>
      </c>
    </row>
    <row r="12" spans="1:4" x14ac:dyDescent="0.25">
      <c r="A12" t="s">
        <v>169</v>
      </c>
      <c r="B12">
        <v>17</v>
      </c>
      <c r="C12">
        <v>2257012.5381100001</v>
      </c>
      <c r="D12">
        <f t="shared" si="0"/>
        <v>7.5320804439286057E-2</v>
      </c>
    </row>
    <row r="13" spans="1:4" x14ac:dyDescent="0.25">
      <c r="A13" t="s">
        <v>170</v>
      </c>
      <c r="B13">
        <v>20</v>
      </c>
      <c r="C13">
        <v>3564474.2999100001</v>
      </c>
      <c r="D13">
        <f t="shared" si="0"/>
        <v>5.6109255719714354E-2</v>
      </c>
    </row>
    <row r="14" spans="1:4" x14ac:dyDescent="0.25">
      <c r="A14" t="s">
        <v>171</v>
      </c>
      <c r="B14">
        <v>33</v>
      </c>
      <c r="C14">
        <v>4776034.4507299997</v>
      </c>
      <c r="D14">
        <f t="shared" si="0"/>
        <v>6.9094978983989669E-2</v>
      </c>
    </row>
    <row r="15" spans="1:4" x14ac:dyDescent="0.25">
      <c r="A15" t="s">
        <v>173</v>
      </c>
      <c r="B15">
        <v>17</v>
      </c>
      <c r="C15">
        <v>2615813.6551799998</v>
      </c>
      <c r="D15">
        <f t="shared" si="0"/>
        <v>6.4989338848107647E-2</v>
      </c>
    </row>
    <row r="16" spans="1:4" x14ac:dyDescent="0.25">
      <c r="A16" t="s">
        <v>174</v>
      </c>
      <c r="B16">
        <v>15</v>
      </c>
      <c r="C16">
        <v>2721091.55247</v>
      </c>
      <c r="D16">
        <f t="shared" si="0"/>
        <v>5.5124936852580873E-2</v>
      </c>
    </row>
    <row r="17" spans="1:4" x14ac:dyDescent="0.25">
      <c r="A17" t="s">
        <v>175</v>
      </c>
      <c r="B17">
        <v>6</v>
      </c>
      <c r="C17">
        <v>2002441.40285</v>
      </c>
      <c r="D17">
        <f t="shared" si="0"/>
        <v>2.9963423606106151E-2</v>
      </c>
    </row>
    <row r="18" spans="1:4" x14ac:dyDescent="0.25">
      <c r="A18" t="s">
        <v>176</v>
      </c>
      <c r="B18">
        <v>3</v>
      </c>
      <c r="C18">
        <v>7430911.7846600004</v>
      </c>
      <c r="D18">
        <f t="shared" si="0"/>
        <v>4.0371896302053385E-3</v>
      </c>
    </row>
    <row r="19" spans="1:4" x14ac:dyDescent="0.25">
      <c r="A19" t="s">
        <v>177</v>
      </c>
      <c r="B19">
        <v>24</v>
      </c>
      <c r="C19">
        <v>2906631.4685999998</v>
      </c>
      <c r="D19">
        <f t="shared" si="0"/>
        <v>8.2569807212469815E-2</v>
      </c>
    </row>
    <row r="20" spans="1:4" x14ac:dyDescent="0.25">
      <c r="A20" t="s">
        <v>178</v>
      </c>
      <c r="B20">
        <v>48</v>
      </c>
      <c r="C20">
        <v>6722632.0786499996</v>
      </c>
      <c r="D20">
        <f t="shared" si="0"/>
        <v>7.1400605355810401E-2</v>
      </c>
    </row>
    <row r="21" spans="1:4" x14ac:dyDescent="0.25">
      <c r="A21" t="s">
        <v>179</v>
      </c>
      <c r="B21">
        <v>11</v>
      </c>
      <c r="C21">
        <v>4926919.8058799999</v>
      </c>
      <c r="D21">
        <f t="shared" si="0"/>
        <v>2.232632239492131E-2</v>
      </c>
    </row>
    <row r="22" spans="1:4" x14ac:dyDescent="0.25">
      <c r="A22" t="s">
        <v>180</v>
      </c>
      <c r="B22">
        <v>10</v>
      </c>
      <c r="C22">
        <v>2856068.3555100001</v>
      </c>
      <c r="D22">
        <f t="shared" si="0"/>
        <v>3.5013167597014068E-2</v>
      </c>
    </row>
    <row r="23" spans="1:4" x14ac:dyDescent="0.25">
      <c r="A23" t="s">
        <v>181</v>
      </c>
      <c r="B23">
        <v>51</v>
      </c>
      <c r="C23">
        <v>4586983.2097399998</v>
      </c>
      <c r="D23">
        <f t="shared" si="0"/>
        <v>0.11118418722725343</v>
      </c>
    </row>
    <row r="24" spans="1:4" x14ac:dyDescent="0.25">
      <c r="A24" t="s">
        <v>182</v>
      </c>
      <c r="B24">
        <v>14</v>
      </c>
      <c r="C24">
        <v>4382731.6294999998</v>
      </c>
      <c r="D24">
        <f t="shared" si="0"/>
        <v>3.1943548415710725E-2</v>
      </c>
    </row>
    <row r="25" spans="1:4" x14ac:dyDescent="0.25">
      <c r="A25" t="s">
        <v>183</v>
      </c>
      <c r="B25">
        <v>20</v>
      </c>
      <c r="C25">
        <v>3286562.31464</v>
      </c>
      <c r="D25">
        <f t="shared" si="0"/>
        <v>6.0853859094379403E-2</v>
      </c>
    </row>
    <row r="26" spans="1:4" x14ac:dyDescent="0.25">
      <c r="A26" t="s">
        <v>184</v>
      </c>
      <c r="B26">
        <v>34</v>
      </c>
      <c r="C26">
        <v>4334033.5811700001</v>
      </c>
      <c r="D26">
        <f t="shared" si="0"/>
        <v>7.844886146641597E-2</v>
      </c>
    </row>
    <row r="27" spans="1:4" x14ac:dyDescent="0.25">
      <c r="A27" t="s">
        <v>186</v>
      </c>
      <c r="B27">
        <v>39</v>
      </c>
      <c r="C27">
        <v>2847741.1752900002</v>
      </c>
      <c r="D27">
        <f t="shared" si="0"/>
        <v>0.13695064824853131</v>
      </c>
    </row>
    <row r="28" spans="1:4" x14ac:dyDescent="0.25">
      <c r="A28" t="s">
        <v>187</v>
      </c>
      <c r="B28">
        <v>19</v>
      </c>
      <c r="C28">
        <v>2748166.4578200001</v>
      </c>
      <c r="D28">
        <f t="shared" si="0"/>
        <v>6.9137005678585661E-2</v>
      </c>
    </row>
    <row r="29" spans="1:4" x14ac:dyDescent="0.25">
      <c r="A29" t="s">
        <v>188</v>
      </c>
      <c r="B29">
        <v>11</v>
      </c>
      <c r="C29">
        <v>3362551.0797899999</v>
      </c>
      <c r="D29">
        <f t="shared" si="0"/>
        <v>3.2713257699231675E-2</v>
      </c>
    </row>
    <row r="30" spans="1:4" x14ac:dyDescent="0.25">
      <c r="A30" t="s">
        <v>189</v>
      </c>
      <c r="B30">
        <v>22</v>
      </c>
      <c r="C30">
        <v>4204838.1945599997</v>
      </c>
      <c r="D30">
        <f t="shared" si="0"/>
        <v>5.2320681515075781E-2</v>
      </c>
    </row>
    <row r="31" spans="1:4" x14ac:dyDescent="0.25">
      <c r="A31" t="s">
        <v>190</v>
      </c>
      <c r="B31">
        <v>40</v>
      </c>
      <c r="C31">
        <v>7565952.98135</v>
      </c>
      <c r="D31">
        <f t="shared" si="0"/>
        <v>5.2868422654224277E-2</v>
      </c>
    </row>
    <row r="32" spans="1:4" x14ac:dyDescent="0.25">
      <c r="A32" t="s">
        <v>191</v>
      </c>
      <c r="B32">
        <v>14</v>
      </c>
      <c r="C32">
        <v>3934775.9342700001</v>
      </c>
      <c r="D32">
        <f t="shared" si="0"/>
        <v>3.5580170850560394E-2</v>
      </c>
    </row>
    <row r="33" spans="1:4" x14ac:dyDescent="0.25">
      <c r="A33" t="s">
        <v>192</v>
      </c>
      <c r="B33">
        <v>53</v>
      </c>
      <c r="C33">
        <v>4733431.5068800002</v>
      </c>
      <c r="D33">
        <f t="shared" si="0"/>
        <v>0.11196950863863769</v>
      </c>
    </row>
    <row r="34" spans="1:4" x14ac:dyDescent="0.25">
      <c r="A34" t="s">
        <v>193</v>
      </c>
      <c r="B34">
        <v>17</v>
      </c>
      <c r="C34">
        <v>6529011.3073899997</v>
      </c>
      <c r="D34">
        <f t="shared" si="0"/>
        <v>2.6037632957930688E-2</v>
      </c>
    </row>
    <row r="35" spans="1:4" x14ac:dyDescent="0.25">
      <c r="A35" t="s">
        <v>194</v>
      </c>
      <c r="B35">
        <v>16</v>
      </c>
      <c r="C35">
        <v>7100888.2194400001</v>
      </c>
      <c r="D35">
        <f t="shared" si="0"/>
        <v>2.2532392435353408E-2</v>
      </c>
    </row>
    <row r="36" spans="1:4" x14ac:dyDescent="0.25">
      <c r="A36" t="s">
        <v>195</v>
      </c>
      <c r="B36">
        <v>33</v>
      </c>
      <c r="C36">
        <v>3732645.0768599999</v>
      </c>
      <c r="D36">
        <f t="shared" si="0"/>
        <v>8.8409155760827057E-2</v>
      </c>
    </row>
    <row r="37" spans="1:4" x14ac:dyDescent="0.25">
      <c r="A37" t="s">
        <v>197</v>
      </c>
      <c r="B37">
        <v>49</v>
      </c>
      <c r="C37">
        <v>4537818.2027200004</v>
      </c>
      <c r="D37">
        <f t="shared" si="0"/>
        <v>0.10798140826935081</v>
      </c>
    </row>
    <row r="38" spans="1:4" x14ac:dyDescent="0.25">
      <c r="A38" t="s">
        <v>198</v>
      </c>
      <c r="B38">
        <v>30</v>
      </c>
      <c r="C38">
        <v>3085797.6789199999</v>
      </c>
      <c r="D38">
        <f t="shared" si="0"/>
        <v>9.7219594806681284E-2</v>
      </c>
    </row>
    <row r="39" spans="1:4" x14ac:dyDescent="0.25">
      <c r="A39" t="s">
        <v>199</v>
      </c>
      <c r="B39">
        <v>13</v>
      </c>
      <c r="C39">
        <v>4000322.3168299999</v>
      </c>
      <c r="D39">
        <f t="shared" si="0"/>
        <v>3.2497381386762031E-2</v>
      </c>
    </row>
    <row r="40" spans="1:4" x14ac:dyDescent="0.25">
      <c r="A40" t="s">
        <v>200</v>
      </c>
      <c r="B40">
        <v>19</v>
      </c>
      <c r="C40">
        <v>2349163.4484999999</v>
      </c>
      <c r="D40">
        <f t="shared" si="0"/>
        <v>8.0879855389083211E-2</v>
      </c>
    </row>
    <row r="41" spans="1:4" x14ac:dyDescent="0.25">
      <c r="A41" t="s">
        <v>201</v>
      </c>
      <c r="B41">
        <v>27</v>
      </c>
      <c r="C41">
        <v>2625356.6869199998</v>
      </c>
      <c r="D41">
        <f t="shared" si="0"/>
        <v>0.10284316845219116</v>
      </c>
    </row>
    <row r="42" spans="1:4" x14ac:dyDescent="0.25">
      <c r="A42" t="s">
        <v>202</v>
      </c>
      <c r="B42">
        <v>25</v>
      </c>
      <c r="C42">
        <v>1332391.8501899999</v>
      </c>
      <c r="D42">
        <f t="shared" si="0"/>
        <v>0.18763248961958889</v>
      </c>
    </row>
    <row r="43" spans="1:4" x14ac:dyDescent="0.25">
      <c r="A43" t="s">
        <v>203</v>
      </c>
      <c r="B43">
        <v>15</v>
      </c>
      <c r="C43">
        <v>2079471.0711999999</v>
      </c>
      <c r="D43">
        <f t="shared" si="0"/>
        <v>7.2133727695206429E-2</v>
      </c>
    </row>
    <row r="44" spans="1:4" x14ac:dyDescent="0.25">
      <c r="A44" t="s">
        <v>204</v>
      </c>
      <c r="B44">
        <v>50</v>
      </c>
      <c r="C44">
        <v>2004626.7325200001</v>
      </c>
      <c r="D44">
        <f t="shared" si="0"/>
        <v>0.24942299326291736</v>
      </c>
    </row>
    <row r="45" spans="1:4" x14ac:dyDescent="0.25">
      <c r="A45" t="s">
        <v>205</v>
      </c>
      <c r="B45">
        <v>82</v>
      </c>
      <c r="C45">
        <v>3547155.14867</v>
      </c>
      <c r="D45">
        <f t="shared" si="0"/>
        <v>0.23117116833963625</v>
      </c>
    </row>
    <row r="46" spans="1:4" x14ac:dyDescent="0.25">
      <c r="A46" t="s">
        <v>206</v>
      </c>
      <c r="B46">
        <v>64</v>
      </c>
      <c r="C46">
        <v>3795817.4556499999</v>
      </c>
      <c r="D46">
        <f t="shared" si="0"/>
        <v>0.16860663282091518</v>
      </c>
    </row>
    <row r="47" spans="1:4" x14ac:dyDescent="0.25">
      <c r="A47" t="s">
        <v>207</v>
      </c>
      <c r="B47">
        <v>52</v>
      </c>
      <c r="C47">
        <v>4455786.9922599997</v>
      </c>
      <c r="D47">
        <f t="shared" si="0"/>
        <v>0.11670216751906561</v>
      </c>
    </row>
    <row r="48" spans="1:4" x14ac:dyDescent="0.25">
      <c r="A48" t="s">
        <v>208</v>
      </c>
      <c r="B48">
        <v>22</v>
      </c>
      <c r="C48">
        <v>2528220.51449</v>
      </c>
      <c r="D48">
        <f t="shared" si="0"/>
        <v>8.7017726001000772E-2</v>
      </c>
    </row>
    <row r="49" spans="1:4" x14ac:dyDescent="0.25">
      <c r="A49" t="s">
        <v>209</v>
      </c>
      <c r="B49">
        <v>59</v>
      </c>
      <c r="C49">
        <v>6638420.2161999997</v>
      </c>
      <c r="D49">
        <f t="shared" si="0"/>
        <v>8.8876567132674084E-2</v>
      </c>
    </row>
    <row r="50" spans="1:4" x14ac:dyDescent="0.25">
      <c r="A50" t="s">
        <v>210</v>
      </c>
      <c r="B50">
        <v>22</v>
      </c>
      <c r="C50">
        <v>3293127.1378100002</v>
      </c>
      <c r="D50">
        <f t="shared" si="0"/>
        <v>6.6805802142915344E-2</v>
      </c>
    </row>
    <row r="51" spans="1:4" x14ac:dyDescent="0.25">
      <c r="A51" t="s">
        <v>211</v>
      </c>
      <c r="B51">
        <v>31</v>
      </c>
      <c r="C51">
        <v>3809694.0233200002</v>
      </c>
      <c r="D51">
        <f t="shared" si="0"/>
        <v>8.1371364236187946E-2</v>
      </c>
    </row>
    <row r="52" spans="1:4" x14ac:dyDescent="0.25">
      <c r="A52" t="s">
        <v>212</v>
      </c>
      <c r="B52">
        <v>32</v>
      </c>
      <c r="C52">
        <v>4385930.0532600004</v>
      </c>
      <c r="D52">
        <f t="shared" si="0"/>
        <v>7.2960579880235091E-2</v>
      </c>
    </row>
    <row r="53" spans="1:4" x14ac:dyDescent="0.25">
      <c r="A53" t="s">
        <v>213</v>
      </c>
      <c r="B53">
        <v>28</v>
      </c>
      <c r="C53">
        <v>5031965.7113699997</v>
      </c>
      <c r="D53">
        <f t="shared" si="0"/>
        <v>5.5644258339703073E-2</v>
      </c>
    </row>
    <row r="54" spans="1:4" x14ac:dyDescent="0.25">
      <c r="A54" t="s">
        <v>214</v>
      </c>
      <c r="B54">
        <v>87</v>
      </c>
      <c r="C54">
        <v>3372133.95793</v>
      </c>
      <c r="D54">
        <f t="shared" si="0"/>
        <v>0.25799686811198141</v>
      </c>
    </row>
    <row r="55" spans="1:4" x14ac:dyDescent="0.25">
      <c r="A55" t="s">
        <v>215</v>
      </c>
      <c r="B55">
        <v>14</v>
      </c>
      <c r="C55">
        <v>4304383.1485299999</v>
      </c>
      <c r="D55">
        <f t="shared" si="0"/>
        <v>3.2524985617930352E-2</v>
      </c>
    </row>
    <row r="56" spans="1:4" x14ac:dyDescent="0.25">
      <c r="A56" t="s">
        <v>216</v>
      </c>
      <c r="B56">
        <v>9</v>
      </c>
      <c r="C56">
        <v>2105837.3335099998</v>
      </c>
      <c r="D56">
        <f t="shared" si="0"/>
        <v>4.273834382544088E-2</v>
      </c>
    </row>
    <row r="57" spans="1:4" x14ac:dyDescent="0.25">
      <c r="A57" t="s">
        <v>220</v>
      </c>
      <c r="B57">
        <v>3</v>
      </c>
      <c r="C57">
        <v>1845365.61029</v>
      </c>
      <c r="D57">
        <f t="shared" si="0"/>
        <v>1.6256941081331567E-2</v>
      </c>
    </row>
    <row r="58" spans="1:4" x14ac:dyDescent="0.25">
      <c r="A58" t="s">
        <v>221</v>
      </c>
      <c r="B58">
        <v>8</v>
      </c>
      <c r="C58">
        <v>3628884.9790699999</v>
      </c>
      <c r="D58">
        <f t="shared" si="0"/>
        <v>2.2045339122460192E-2</v>
      </c>
    </row>
    <row r="59" spans="1:4" x14ac:dyDescent="0.25">
      <c r="A59" t="s">
        <v>223</v>
      </c>
      <c r="B59">
        <v>16</v>
      </c>
      <c r="C59">
        <v>2887408.6561199999</v>
      </c>
      <c r="D59">
        <f t="shared" si="0"/>
        <v>5.5413008359891283E-2</v>
      </c>
    </row>
    <row r="60" spans="1:4" x14ac:dyDescent="0.25">
      <c r="A60" t="s">
        <v>224</v>
      </c>
      <c r="B60">
        <v>16</v>
      </c>
      <c r="C60">
        <v>5357986.1238299999</v>
      </c>
      <c r="D60">
        <f t="shared" si="0"/>
        <v>2.9861966101104545E-2</v>
      </c>
    </row>
    <row r="61" spans="1:4" x14ac:dyDescent="0.25">
      <c r="A61" t="s">
        <v>225</v>
      </c>
      <c r="B61">
        <v>4</v>
      </c>
      <c r="C61">
        <v>4930356.1903200001</v>
      </c>
      <c r="D61">
        <f t="shared" si="0"/>
        <v>8.1130041027327564E-3</v>
      </c>
    </row>
    <row r="62" spans="1:4" x14ac:dyDescent="0.25">
      <c r="A62" t="s">
        <v>226</v>
      </c>
      <c r="B62">
        <v>8</v>
      </c>
      <c r="C62">
        <v>2164934.2974999999</v>
      </c>
      <c r="D62">
        <f t="shared" si="0"/>
        <v>3.6952622577221657E-2</v>
      </c>
    </row>
    <row r="63" spans="1:4" x14ac:dyDescent="0.25">
      <c r="A63" t="s">
        <v>227</v>
      </c>
      <c r="B63">
        <v>6</v>
      </c>
      <c r="C63">
        <v>9254733.3795100003</v>
      </c>
      <c r="D63">
        <f t="shared" si="0"/>
        <v>6.4831689406461045E-3</v>
      </c>
    </row>
    <row r="64" spans="1:4" x14ac:dyDescent="0.25">
      <c r="A64" t="s">
        <v>228</v>
      </c>
      <c r="B64">
        <v>22</v>
      </c>
      <c r="C64">
        <v>3272483.2472100002</v>
      </c>
      <c r="D64">
        <f t="shared" si="0"/>
        <v>6.7227234910236425E-2</v>
      </c>
    </row>
    <row r="65" spans="1:4" x14ac:dyDescent="0.25">
      <c r="A65" t="s">
        <v>231</v>
      </c>
      <c r="B65">
        <v>22</v>
      </c>
      <c r="C65">
        <v>3062641.9086600002</v>
      </c>
      <c r="D65">
        <f t="shared" si="0"/>
        <v>7.1833406111867892E-2</v>
      </c>
    </row>
    <row r="66" spans="1:4" x14ac:dyDescent="0.25">
      <c r="A66" t="s">
        <v>232</v>
      </c>
      <c r="B66">
        <v>8</v>
      </c>
      <c r="C66">
        <v>1786033.8432700001</v>
      </c>
      <c r="D66">
        <f t="shared" si="0"/>
        <v>4.4791984374456313E-2</v>
      </c>
    </row>
    <row r="67" spans="1:4" x14ac:dyDescent="0.25">
      <c r="A67" t="s">
        <v>233</v>
      </c>
      <c r="B67">
        <v>3</v>
      </c>
      <c r="C67">
        <v>5863865.4988700002</v>
      </c>
      <c r="D67">
        <f t="shared" ref="D67:D95" si="1">(B67/C67)*10000</f>
        <v>5.1160791470713594E-3</v>
      </c>
    </row>
    <row r="68" spans="1:4" x14ac:dyDescent="0.25">
      <c r="A68" t="s">
        <v>235</v>
      </c>
      <c r="B68">
        <v>4</v>
      </c>
      <c r="C68">
        <v>5598956.4435299998</v>
      </c>
      <c r="D68">
        <f t="shared" si="1"/>
        <v>7.1441884578728777E-3</v>
      </c>
    </row>
    <row r="69" spans="1:4" x14ac:dyDescent="0.25">
      <c r="A69" t="s">
        <v>238</v>
      </c>
      <c r="B69">
        <v>10</v>
      </c>
      <c r="C69">
        <v>4745041.59406</v>
      </c>
      <c r="D69">
        <f t="shared" si="1"/>
        <v>2.1074630857858722E-2</v>
      </c>
    </row>
    <row r="70" spans="1:4" x14ac:dyDescent="0.25">
      <c r="A70" t="s">
        <v>239</v>
      </c>
      <c r="B70">
        <v>26</v>
      </c>
      <c r="C70">
        <v>5550406.9751500003</v>
      </c>
      <c r="D70">
        <f t="shared" si="1"/>
        <v>4.6843411873049808E-2</v>
      </c>
    </row>
    <row r="71" spans="1:4" x14ac:dyDescent="0.25">
      <c r="A71" t="s">
        <v>240</v>
      </c>
      <c r="B71">
        <v>12</v>
      </c>
      <c r="C71">
        <v>5876344.9716999996</v>
      </c>
      <c r="D71">
        <f t="shared" si="1"/>
        <v>2.0420856940480906E-2</v>
      </c>
    </row>
    <row r="72" spans="1:4" x14ac:dyDescent="0.25">
      <c r="A72" t="s">
        <v>241</v>
      </c>
      <c r="B72">
        <v>39</v>
      </c>
      <c r="C72">
        <v>4964574.3742699996</v>
      </c>
      <c r="D72">
        <f t="shared" si="1"/>
        <v>7.8556583223178392E-2</v>
      </c>
    </row>
    <row r="73" spans="1:4" x14ac:dyDescent="0.25">
      <c r="A73" t="s">
        <v>242</v>
      </c>
      <c r="B73">
        <v>11</v>
      </c>
      <c r="C73">
        <v>3599678.43163</v>
      </c>
      <c r="D73">
        <f t="shared" si="1"/>
        <v>3.0558285160541408E-2</v>
      </c>
    </row>
    <row r="74" spans="1:4" x14ac:dyDescent="0.25">
      <c r="A74" t="s">
        <v>243</v>
      </c>
      <c r="B74">
        <v>3</v>
      </c>
      <c r="C74">
        <v>4915888.3333200002</v>
      </c>
      <c r="D74">
        <f t="shared" si="1"/>
        <v>6.1026609975371763E-3</v>
      </c>
    </row>
    <row r="75" spans="1:4" x14ac:dyDescent="0.25">
      <c r="A75" t="s">
        <v>244</v>
      </c>
      <c r="B75">
        <v>5</v>
      </c>
      <c r="C75">
        <v>3433737.9763799999</v>
      </c>
      <c r="D75">
        <f t="shared" si="1"/>
        <v>1.4561390631416855E-2</v>
      </c>
    </row>
    <row r="76" spans="1:4" x14ac:dyDescent="0.25">
      <c r="A76" t="s">
        <v>245</v>
      </c>
      <c r="B76">
        <v>10</v>
      </c>
      <c r="C76">
        <v>3189343.87072</v>
      </c>
      <c r="D76">
        <f t="shared" si="1"/>
        <v>3.1354411456869596E-2</v>
      </c>
    </row>
    <row r="77" spans="1:4" x14ac:dyDescent="0.25">
      <c r="A77" t="s">
        <v>246</v>
      </c>
      <c r="B77">
        <v>5</v>
      </c>
      <c r="C77">
        <v>1845254.7899100001</v>
      </c>
      <c r="D77">
        <f t="shared" si="1"/>
        <v>2.7096529039460554E-2</v>
      </c>
    </row>
    <row r="78" spans="1:4" x14ac:dyDescent="0.25">
      <c r="A78" t="s">
        <v>247</v>
      </c>
      <c r="B78">
        <v>9</v>
      </c>
      <c r="C78">
        <v>1799021.03853</v>
      </c>
      <c r="D78">
        <f t="shared" si="1"/>
        <v>5.0027208171806593E-2</v>
      </c>
    </row>
    <row r="79" spans="1:4" x14ac:dyDescent="0.25">
      <c r="A79" t="s">
        <v>248</v>
      </c>
      <c r="B79">
        <v>27</v>
      </c>
      <c r="C79">
        <v>3173216.6152400002</v>
      </c>
      <c r="D79">
        <f t="shared" si="1"/>
        <v>8.5087163196887222E-2</v>
      </c>
    </row>
    <row r="80" spans="1:4" x14ac:dyDescent="0.25">
      <c r="A80" t="s">
        <v>249</v>
      </c>
      <c r="B80">
        <v>6</v>
      </c>
      <c r="C80">
        <v>1472415.4648899999</v>
      </c>
      <c r="D80">
        <f t="shared" si="1"/>
        <v>4.0749368252854121E-2</v>
      </c>
    </row>
    <row r="81" spans="1:4" x14ac:dyDescent="0.25">
      <c r="A81" t="s">
        <v>250</v>
      </c>
      <c r="B81">
        <v>32</v>
      </c>
      <c r="C81">
        <v>4303798.5391800003</v>
      </c>
      <c r="D81">
        <f t="shared" si="1"/>
        <v>7.4352922676759248E-2</v>
      </c>
    </row>
    <row r="82" spans="1:4" x14ac:dyDescent="0.25">
      <c r="A82" t="s">
        <v>251</v>
      </c>
      <c r="B82">
        <v>29</v>
      </c>
      <c r="C82">
        <v>7146564.9200999998</v>
      </c>
      <c r="D82">
        <f t="shared" si="1"/>
        <v>4.0578935928275606E-2</v>
      </c>
    </row>
    <row r="83" spans="1:4" x14ac:dyDescent="0.25">
      <c r="A83" t="s">
        <v>252</v>
      </c>
      <c r="B83">
        <v>9</v>
      </c>
      <c r="C83">
        <v>4610321.21294</v>
      </c>
      <c r="D83">
        <f t="shared" si="1"/>
        <v>1.9521416370597535E-2</v>
      </c>
    </row>
    <row r="84" spans="1:4" x14ac:dyDescent="0.25">
      <c r="A84" t="s">
        <v>254</v>
      </c>
      <c r="B84">
        <v>74</v>
      </c>
      <c r="C84">
        <v>3359784.8590799998</v>
      </c>
      <c r="D84">
        <f t="shared" si="1"/>
        <v>0.22025219799419896</v>
      </c>
    </row>
    <row r="85" spans="1:4" x14ac:dyDescent="0.25">
      <c r="A85" t="s">
        <v>255</v>
      </c>
      <c r="B85">
        <v>12</v>
      </c>
      <c r="C85">
        <v>3557883.9591399999</v>
      </c>
      <c r="D85">
        <f t="shared" si="1"/>
        <v>3.3727912820688509E-2</v>
      </c>
    </row>
    <row r="86" spans="1:4" x14ac:dyDescent="0.25">
      <c r="A86" t="s">
        <v>256</v>
      </c>
      <c r="B86">
        <v>16</v>
      </c>
      <c r="C86">
        <v>2851990.0515700001</v>
      </c>
      <c r="D86">
        <f t="shared" si="1"/>
        <v>5.6101177460952618E-2</v>
      </c>
    </row>
    <row r="87" spans="1:4" x14ac:dyDescent="0.25">
      <c r="A87" t="s">
        <v>257</v>
      </c>
      <c r="B87">
        <v>34</v>
      </c>
      <c r="C87">
        <v>1461892.7367100001</v>
      </c>
      <c r="D87">
        <f t="shared" si="1"/>
        <v>0.23257520299688497</v>
      </c>
    </row>
    <row r="88" spans="1:4" x14ac:dyDescent="0.25">
      <c r="A88" t="s">
        <v>258</v>
      </c>
      <c r="B88">
        <v>12</v>
      </c>
      <c r="C88">
        <v>858972.81450400001</v>
      </c>
      <c r="D88">
        <f t="shared" si="1"/>
        <v>0.13970174372665339</v>
      </c>
    </row>
    <row r="89" spans="1:4" x14ac:dyDescent="0.25">
      <c r="A89" t="s">
        <v>259</v>
      </c>
      <c r="B89">
        <v>96</v>
      </c>
      <c r="C89">
        <v>1725738.60149</v>
      </c>
      <c r="D89">
        <f t="shared" si="1"/>
        <v>0.55628355254448003</v>
      </c>
    </row>
    <row r="90" spans="1:4" x14ac:dyDescent="0.25">
      <c r="A90" t="s">
        <v>260</v>
      </c>
      <c r="B90">
        <v>23</v>
      </c>
      <c r="C90">
        <v>2060243.2107200001</v>
      </c>
      <c r="D90">
        <f t="shared" si="1"/>
        <v>0.11163730515079388</v>
      </c>
    </row>
    <row r="91" spans="1:4" x14ac:dyDescent="0.25">
      <c r="A91" t="s">
        <v>261</v>
      </c>
      <c r="B91">
        <v>21</v>
      </c>
      <c r="C91">
        <v>923683.06812099996</v>
      </c>
      <c r="D91">
        <f t="shared" si="1"/>
        <v>0.22735070853598299</v>
      </c>
    </row>
    <row r="92" spans="1:4" x14ac:dyDescent="0.25">
      <c r="A92" t="s">
        <v>262</v>
      </c>
      <c r="B92">
        <v>2</v>
      </c>
      <c r="C92">
        <v>2001371.2542399999</v>
      </c>
      <c r="D92">
        <f t="shared" si="1"/>
        <v>9.993148426424658E-3</v>
      </c>
    </row>
    <row r="93" spans="1:4" x14ac:dyDescent="0.25">
      <c r="A93" t="s">
        <v>263</v>
      </c>
      <c r="B93">
        <v>115</v>
      </c>
      <c r="C93">
        <v>4224476.0252900003</v>
      </c>
      <c r="D93">
        <f t="shared" si="1"/>
        <v>0.27222310959169316</v>
      </c>
    </row>
    <row r="94" spans="1:4" x14ac:dyDescent="0.25">
      <c r="A94" t="s">
        <v>264</v>
      </c>
      <c r="B94">
        <v>80</v>
      </c>
      <c r="C94">
        <v>4140271.1548700002</v>
      </c>
      <c r="D94">
        <f t="shared" si="1"/>
        <v>0.19322405950610233</v>
      </c>
    </row>
    <row r="95" spans="1:4" x14ac:dyDescent="0.25">
      <c r="A95" t="s">
        <v>265</v>
      </c>
      <c r="B95">
        <v>57</v>
      </c>
      <c r="C95">
        <v>1593025.3067900001</v>
      </c>
      <c r="D95">
        <f t="shared" si="1"/>
        <v>0.35780975830733619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topLeftCell="A82" workbookViewId="0">
      <selection activeCell="D90" sqref="D90"/>
    </sheetView>
  </sheetViews>
  <sheetFormatPr baseColWidth="10" defaultRowHeight="15" x14ac:dyDescent="0.25"/>
  <cols>
    <col min="2" max="2" width="15" bestFit="1" customWidth="1"/>
    <col min="4" max="4" width="17.7109375" bestFit="1" customWidth="1"/>
    <col min="5" max="5" width="22.42578125" bestFit="1" customWidth="1"/>
  </cols>
  <sheetData>
    <row r="1" spans="1:5" x14ac:dyDescent="0.25">
      <c r="B1" t="s">
        <v>401</v>
      </c>
      <c r="C1" t="s">
        <v>402</v>
      </c>
      <c r="D1" t="s">
        <v>409</v>
      </c>
      <c r="E1" t="s">
        <v>507</v>
      </c>
    </row>
    <row r="2" spans="1:5" x14ac:dyDescent="0.25">
      <c r="A2" s="25" t="s">
        <v>156</v>
      </c>
      <c r="B2" s="26">
        <v>5</v>
      </c>
      <c r="C2">
        <f>VLOOKUP(A2,'upz datos'!A:E,5,FALSE)</f>
        <v>6309530.0731800003</v>
      </c>
      <c r="D2">
        <f>B2/(C2/10000)</f>
        <v>7.9245204349743317E-3</v>
      </c>
      <c r="E2">
        <f>(D2-$D$89)/($D$90-$D$89)</f>
        <v>4.1329563690703395E-3</v>
      </c>
    </row>
    <row r="3" spans="1:5" x14ac:dyDescent="0.25">
      <c r="A3" s="25" t="s">
        <v>157</v>
      </c>
      <c r="B3" s="26">
        <v>129</v>
      </c>
      <c r="C3">
        <f>VLOOKUP(A3,'upz datos'!A:E,5,FALSE)</f>
        <v>3452642.5419999999</v>
      </c>
      <c r="D3">
        <f t="shared" ref="D3:D66" si="0">B3/(C3/10000)</f>
        <v>0.37362686241268012</v>
      </c>
      <c r="E3">
        <f t="shared" ref="E3:E66" si="1">(D3-$D$89)/($D$90-$D$89)</f>
        <v>0.19486144724280158</v>
      </c>
    </row>
    <row r="4" spans="1:5" x14ac:dyDescent="0.25">
      <c r="A4" s="25" t="s">
        <v>158</v>
      </c>
      <c r="B4" s="26">
        <v>96</v>
      </c>
      <c r="C4">
        <f>VLOOKUP(A4,'upz datos'!A:E,5,FALSE)</f>
        <v>2375681.1309400001</v>
      </c>
      <c r="D4">
        <f t="shared" si="0"/>
        <v>0.40409463521737488</v>
      </c>
      <c r="E4">
        <f t="shared" si="1"/>
        <v>0.2107516170893961</v>
      </c>
    </row>
    <row r="5" spans="1:5" x14ac:dyDescent="0.25">
      <c r="A5" s="25" t="s">
        <v>159</v>
      </c>
      <c r="B5" s="26">
        <v>61</v>
      </c>
      <c r="C5">
        <f>VLOOKUP(A5,'upz datos'!A:E,5,FALSE)</f>
        <v>2357007.9736299999</v>
      </c>
      <c r="D5">
        <f t="shared" si="0"/>
        <v>0.25880268833395004</v>
      </c>
      <c r="E5">
        <f t="shared" si="1"/>
        <v>0.13497601878362617</v>
      </c>
    </row>
    <row r="6" spans="1:5" x14ac:dyDescent="0.25">
      <c r="A6" s="25" t="s">
        <v>160</v>
      </c>
      <c r="B6" s="26">
        <v>207</v>
      </c>
      <c r="C6">
        <f>VLOOKUP(A6,'upz datos'!A:E,5,FALSE)</f>
        <v>4509421.5387899997</v>
      </c>
      <c r="D6">
        <f t="shared" si="0"/>
        <v>0.45903892155432363</v>
      </c>
      <c r="E6">
        <f t="shared" si="1"/>
        <v>0.23940727392360708</v>
      </c>
    </row>
    <row r="7" spans="1:5" x14ac:dyDescent="0.25">
      <c r="A7" s="25" t="s">
        <v>161</v>
      </c>
      <c r="B7" s="26">
        <v>1</v>
      </c>
      <c r="C7">
        <f>VLOOKUP(A7,'upz datos'!A:E,5,FALSE)</f>
        <v>1652469.0848399999</v>
      </c>
      <c r="D7">
        <f t="shared" si="0"/>
        <v>6.051550429440106E-3</v>
      </c>
      <c r="E7">
        <f t="shared" si="1"/>
        <v>3.1561271240744611E-3</v>
      </c>
    </row>
    <row r="8" spans="1:5" x14ac:dyDescent="0.25">
      <c r="A8" s="25" t="s">
        <v>162</v>
      </c>
      <c r="B8" s="26">
        <v>4</v>
      </c>
      <c r="C8">
        <f>VLOOKUP(A8,'upz datos'!A:E,5,FALSE)</f>
        <v>3986842.6583500002</v>
      </c>
      <c r="D8">
        <f t="shared" si="0"/>
        <v>1.0033001908471215E-2</v>
      </c>
      <c r="E8">
        <f t="shared" si="1"/>
        <v>5.2326143239537614E-3</v>
      </c>
    </row>
    <row r="9" spans="1:5" x14ac:dyDescent="0.25">
      <c r="A9" s="25" t="s">
        <v>163</v>
      </c>
      <c r="B9" s="26">
        <v>4</v>
      </c>
      <c r="C9">
        <f>VLOOKUP(A9,'upz datos'!A:E,5,FALSE)</f>
        <v>1617052.1176400001</v>
      </c>
      <c r="D9">
        <f t="shared" si="0"/>
        <v>2.4736370314630201E-2</v>
      </c>
      <c r="E9">
        <f t="shared" si="1"/>
        <v>1.2901012758870439E-2</v>
      </c>
    </row>
    <row r="10" spans="1:5" x14ac:dyDescent="0.25">
      <c r="A10" s="25" t="s">
        <v>164</v>
      </c>
      <c r="B10" s="26">
        <v>161</v>
      </c>
      <c r="C10">
        <f>VLOOKUP(A10,'upz datos'!A:E,5,FALSE)</f>
        <v>1928784.8239800001</v>
      </c>
      <c r="D10">
        <f t="shared" si="0"/>
        <v>0.83472245321684169</v>
      </c>
      <c r="E10">
        <f t="shared" si="1"/>
        <v>0.43534135696121007</v>
      </c>
    </row>
    <row r="11" spans="1:5" x14ac:dyDescent="0.25">
      <c r="A11" s="25" t="s">
        <v>165</v>
      </c>
      <c r="B11" s="26">
        <v>8</v>
      </c>
      <c r="C11">
        <f>VLOOKUP(A11,'upz datos'!A:E,5,FALSE)</f>
        <v>1739559.5405600001</v>
      </c>
      <c r="D11">
        <f t="shared" si="0"/>
        <v>4.5988652951911228E-2</v>
      </c>
      <c r="E11">
        <f t="shared" si="1"/>
        <v>2.3984933559349528E-2</v>
      </c>
    </row>
    <row r="12" spans="1:5" x14ac:dyDescent="0.25">
      <c r="A12" s="25" t="s">
        <v>167</v>
      </c>
      <c r="B12" s="26">
        <v>108</v>
      </c>
      <c r="C12">
        <f>VLOOKUP(A12,'upz datos'!A:E,5,FALSE)</f>
        <v>1805296.5692700001</v>
      </c>
      <c r="D12">
        <f t="shared" si="0"/>
        <v>0.59823965678764612</v>
      </c>
      <c r="E12">
        <f t="shared" si="1"/>
        <v>0.31200606018236166</v>
      </c>
    </row>
    <row r="13" spans="1:5" x14ac:dyDescent="0.25">
      <c r="A13" s="25" t="s">
        <v>168</v>
      </c>
      <c r="B13" s="26">
        <v>71</v>
      </c>
      <c r="C13">
        <f>VLOOKUP(A13,'upz datos'!A:E,5,FALSE)</f>
        <v>2752775.0550000002</v>
      </c>
      <c r="D13">
        <f t="shared" si="0"/>
        <v>0.25792154673531797</v>
      </c>
      <c r="E13">
        <f t="shared" si="1"/>
        <v>0.13451646797395866</v>
      </c>
    </row>
    <row r="14" spans="1:5" x14ac:dyDescent="0.25">
      <c r="A14" s="25" t="s">
        <v>169</v>
      </c>
      <c r="B14" s="26">
        <v>158</v>
      </c>
      <c r="C14">
        <f>VLOOKUP(A14,'upz datos'!A:E,5,FALSE)</f>
        <v>2257012.5381100001</v>
      </c>
      <c r="D14">
        <f t="shared" si="0"/>
        <v>0.70004041772983516</v>
      </c>
      <c r="E14">
        <f t="shared" si="1"/>
        <v>0.36509925449798586</v>
      </c>
    </row>
    <row r="15" spans="1:5" x14ac:dyDescent="0.25">
      <c r="A15" s="25" t="s">
        <v>171</v>
      </c>
      <c r="B15" s="26">
        <v>26</v>
      </c>
      <c r="C15">
        <f>VLOOKUP(A15,'upz datos'!A:E,5,FALSE)</f>
        <v>4776034.4507299997</v>
      </c>
      <c r="D15">
        <f t="shared" si="0"/>
        <v>5.4438468290416105E-2</v>
      </c>
      <c r="E15">
        <f t="shared" si="1"/>
        <v>2.8391852363749723E-2</v>
      </c>
    </row>
    <row r="16" spans="1:5" x14ac:dyDescent="0.25">
      <c r="A16" s="25" t="s">
        <v>173</v>
      </c>
      <c r="B16" s="26">
        <v>74</v>
      </c>
      <c r="C16">
        <f>VLOOKUP(A16,'upz datos'!A:E,5,FALSE)</f>
        <v>2615813.6551799998</v>
      </c>
      <c r="D16">
        <f t="shared" si="0"/>
        <v>0.28289476910352734</v>
      </c>
      <c r="E16">
        <f t="shared" si="1"/>
        <v>0.14754100861207428</v>
      </c>
    </row>
    <row r="17" spans="1:5" x14ac:dyDescent="0.25">
      <c r="A17" s="25" t="s">
        <v>174</v>
      </c>
      <c r="B17" s="26">
        <v>19</v>
      </c>
      <c r="C17">
        <f>VLOOKUP(A17,'upz datos'!A:E,5,FALSE)</f>
        <v>2721091.55247</v>
      </c>
      <c r="D17">
        <f t="shared" si="0"/>
        <v>6.9824920013269107E-2</v>
      </c>
      <c r="E17">
        <f t="shared" si="1"/>
        <v>3.6416506242450283E-2</v>
      </c>
    </row>
    <row r="18" spans="1:5" x14ac:dyDescent="0.25">
      <c r="A18" s="25" t="s">
        <v>175</v>
      </c>
      <c r="B18" s="26">
        <v>8</v>
      </c>
      <c r="C18">
        <f>VLOOKUP(A18,'upz datos'!A:E,5,FALSE)</f>
        <v>2002441.40285</v>
      </c>
      <c r="D18">
        <f t="shared" si="0"/>
        <v>3.9951231474808196E-2</v>
      </c>
      <c r="E18">
        <f t="shared" si="1"/>
        <v>2.0836175252609689E-2</v>
      </c>
    </row>
    <row r="19" spans="1:5" x14ac:dyDescent="0.25">
      <c r="A19" s="25" t="s">
        <v>177</v>
      </c>
      <c r="B19" s="26">
        <v>155</v>
      </c>
      <c r="C19">
        <f>VLOOKUP(A19,'upz datos'!A:E,5,FALSE)</f>
        <v>2906631.4685999998</v>
      </c>
      <c r="D19">
        <f t="shared" si="0"/>
        <v>0.53326333824720085</v>
      </c>
      <c r="E19">
        <f t="shared" si="1"/>
        <v>0.27811829476437189</v>
      </c>
    </row>
    <row r="20" spans="1:5" x14ac:dyDescent="0.25">
      <c r="A20" s="25" t="s">
        <v>178</v>
      </c>
      <c r="B20" s="26">
        <v>414</v>
      </c>
      <c r="C20">
        <f>VLOOKUP(A20,'upz datos'!A:E,5,FALSE)</f>
        <v>6722632.0786499996</v>
      </c>
      <c r="D20">
        <f t="shared" si="0"/>
        <v>0.61583022119386477</v>
      </c>
      <c r="E20">
        <f t="shared" si="1"/>
        <v>0.32118024754105179</v>
      </c>
    </row>
    <row r="21" spans="1:5" x14ac:dyDescent="0.25">
      <c r="A21" s="25" t="s">
        <v>179</v>
      </c>
      <c r="B21" s="26">
        <v>107</v>
      </c>
      <c r="C21">
        <f>VLOOKUP(A21,'upz datos'!A:E,5,FALSE)</f>
        <v>4926919.8058799999</v>
      </c>
      <c r="D21">
        <f t="shared" si="0"/>
        <v>0.21717422693241639</v>
      </c>
      <c r="E21">
        <f t="shared" si="1"/>
        <v>0.11326510061566457</v>
      </c>
    </row>
    <row r="22" spans="1:5" x14ac:dyDescent="0.25">
      <c r="A22" s="25" t="s">
        <v>180</v>
      </c>
      <c r="B22" s="26">
        <v>178</v>
      </c>
      <c r="C22">
        <f>VLOOKUP(A22,'upz datos'!A:E,5,FALSE)</f>
        <v>2856068.3555100001</v>
      </c>
      <c r="D22">
        <f t="shared" si="0"/>
        <v>0.62323438322685043</v>
      </c>
      <c r="E22">
        <f t="shared" si="1"/>
        <v>0.32504181605904076</v>
      </c>
    </row>
    <row r="23" spans="1:5" x14ac:dyDescent="0.25">
      <c r="A23" s="25" t="s">
        <v>181</v>
      </c>
      <c r="B23" s="26">
        <v>577</v>
      </c>
      <c r="C23">
        <f>VLOOKUP(A23,'upz datos'!A:E,5,FALSE)</f>
        <v>4586983.2097399998</v>
      </c>
      <c r="D23">
        <f t="shared" si="0"/>
        <v>1.2579073731397101</v>
      </c>
      <c r="E23">
        <f t="shared" si="1"/>
        <v>0.65604932590916398</v>
      </c>
    </row>
    <row r="24" spans="1:5" x14ac:dyDescent="0.25">
      <c r="A24" s="25" t="s">
        <v>182</v>
      </c>
      <c r="B24" s="26">
        <v>23</v>
      </c>
      <c r="C24">
        <f>VLOOKUP(A24,'upz datos'!A:E,5,FALSE)</f>
        <v>4382731.6294999998</v>
      </c>
      <c r="D24">
        <f t="shared" si="0"/>
        <v>5.2478686682953336E-2</v>
      </c>
      <c r="E24">
        <f t="shared" si="1"/>
        <v>2.7369747374178022E-2</v>
      </c>
    </row>
    <row r="25" spans="1:5" x14ac:dyDescent="0.25">
      <c r="A25" s="25" t="s">
        <v>183</v>
      </c>
      <c r="B25" s="26">
        <v>44</v>
      </c>
      <c r="C25">
        <f>VLOOKUP(A25,'upz datos'!A:E,5,FALSE)</f>
        <v>3286562.31464</v>
      </c>
      <c r="D25">
        <f t="shared" si="0"/>
        <v>0.13387849000763472</v>
      </c>
      <c r="E25">
        <f t="shared" si="1"/>
        <v>6.9823021152997503E-2</v>
      </c>
    </row>
    <row r="26" spans="1:5" x14ac:dyDescent="0.25">
      <c r="A26" s="25" t="s">
        <v>184</v>
      </c>
      <c r="B26" s="26">
        <v>140</v>
      </c>
      <c r="C26">
        <f>VLOOKUP(A26,'upz datos'!A:E,5,FALSE)</f>
        <v>4334033.5811700001</v>
      </c>
      <c r="D26">
        <f t="shared" si="0"/>
        <v>0.32302472368524215</v>
      </c>
      <c r="E26">
        <f t="shared" si="1"/>
        <v>0.16847039515854723</v>
      </c>
    </row>
    <row r="27" spans="1:5" x14ac:dyDescent="0.25">
      <c r="A27" s="25" t="s">
        <v>185</v>
      </c>
      <c r="B27" s="26">
        <v>3</v>
      </c>
      <c r="C27">
        <f>VLOOKUP(A27,'upz datos'!A:E,5,FALSE)</f>
        <v>6720730.8048900003</v>
      </c>
      <c r="D27">
        <f t="shared" si="0"/>
        <v>4.4638002727578393E-3</v>
      </c>
      <c r="E27">
        <f t="shared" si="1"/>
        <v>2.328051510364007E-3</v>
      </c>
    </row>
    <row r="28" spans="1:5" x14ac:dyDescent="0.25">
      <c r="A28" s="25" t="s">
        <v>186</v>
      </c>
      <c r="B28" s="26">
        <v>106</v>
      </c>
      <c r="C28">
        <f>VLOOKUP(A28,'upz datos'!A:E,5,FALSE)</f>
        <v>2847741.1752900002</v>
      </c>
      <c r="D28">
        <f t="shared" si="0"/>
        <v>0.37222483882934154</v>
      </c>
      <c r="E28">
        <f t="shared" si="1"/>
        <v>0.19413023551259109</v>
      </c>
    </row>
    <row r="29" spans="1:5" x14ac:dyDescent="0.25">
      <c r="A29" s="25" t="s">
        <v>187</v>
      </c>
      <c r="B29" s="26">
        <v>22</v>
      </c>
      <c r="C29">
        <f>VLOOKUP(A29,'upz datos'!A:E,5,FALSE)</f>
        <v>2748166.4578200001</v>
      </c>
      <c r="D29">
        <f t="shared" si="0"/>
        <v>8.0053374996257087E-2</v>
      </c>
      <c r="E29">
        <f t="shared" si="1"/>
        <v>4.1751057211757779E-2</v>
      </c>
    </row>
    <row r="30" spans="1:5" x14ac:dyDescent="0.25">
      <c r="A30" s="25" t="s">
        <v>188</v>
      </c>
      <c r="B30" s="26">
        <v>14</v>
      </c>
      <c r="C30">
        <f>VLOOKUP(A30,'upz datos'!A:E,5,FALSE)</f>
        <v>3362551.0797899999</v>
      </c>
      <c r="D30">
        <f t="shared" si="0"/>
        <v>4.1635055253567588E-2</v>
      </c>
      <c r="E30">
        <f t="shared" si="1"/>
        <v>2.1714357127200094E-2</v>
      </c>
    </row>
    <row r="31" spans="1:5" x14ac:dyDescent="0.25">
      <c r="A31" s="25" t="s">
        <v>189</v>
      </c>
      <c r="B31" s="26">
        <v>92</v>
      </c>
      <c r="C31">
        <f>VLOOKUP(A31,'upz datos'!A:E,5,FALSE)</f>
        <v>4204838.1945599997</v>
      </c>
      <c r="D31">
        <f t="shared" si="0"/>
        <v>0.21879557724486234</v>
      </c>
      <c r="E31">
        <f t="shared" si="1"/>
        <v>0.11411070006301326</v>
      </c>
    </row>
    <row r="32" spans="1:5" x14ac:dyDescent="0.25">
      <c r="A32" s="25" t="s">
        <v>190</v>
      </c>
      <c r="B32" s="26">
        <v>224</v>
      </c>
      <c r="C32">
        <f>VLOOKUP(A32,'upz datos'!A:E,5,FALSE)</f>
        <v>7565952.98135</v>
      </c>
      <c r="D32">
        <f t="shared" si="0"/>
        <v>0.29606316686365591</v>
      </c>
      <c r="E32">
        <f t="shared" si="1"/>
        <v>0.15440885807246263</v>
      </c>
    </row>
    <row r="33" spans="1:5" x14ac:dyDescent="0.25">
      <c r="A33" s="25" t="s">
        <v>191</v>
      </c>
      <c r="B33" s="26">
        <v>16</v>
      </c>
      <c r="C33">
        <f>VLOOKUP(A33,'upz datos'!A:E,5,FALSE)</f>
        <v>3934775.9342700001</v>
      </c>
      <c r="D33">
        <f t="shared" si="0"/>
        <v>4.0663052400640456E-2</v>
      </c>
      <c r="E33">
        <f t="shared" si="1"/>
        <v>2.1207418516248962E-2</v>
      </c>
    </row>
    <row r="34" spans="1:5" x14ac:dyDescent="0.25">
      <c r="A34" s="25" t="s">
        <v>192</v>
      </c>
      <c r="B34" s="26">
        <v>18</v>
      </c>
      <c r="C34">
        <f>VLOOKUP(A34,'upz datos'!A:E,5,FALSE)</f>
        <v>4733431.5068800002</v>
      </c>
      <c r="D34">
        <f t="shared" si="0"/>
        <v>3.8027380292367519E-2</v>
      </c>
      <c r="E34">
        <f t="shared" si="1"/>
        <v>1.9832809425887905E-2</v>
      </c>
    </row>
    <row r="35" spans="1:5" x14ac:dyDescent="0.25">
      <c r="A35" s="25" t="s">
        <v>193</v>
      </c>
      <c r="B35" s="26">
        <v>115</v>
      </c>
      <c r="C35">
        <f>VLOOKUP(A35,'upz datos'!A:E,5,FALSE)</f>
        <v>6529011.3073899997</v>
      </c>
      <c r="D35">
        <f t="shared" si="0"/>
        <v>0.17613692883306054</v>
      </c>
      <c r="E35">
        <f t="shared" si="1"/>
        <v>9.1862497904132742E-2</v>
      </c>
    </row>
    <row r="36" spans="1:5" x14ac:dyDescent="0.25">
      <c r="A36" s="25" t="s">
        <v>194</v>
      </c>
      <c r="B36" s="26">
        <v>84</v>
      </c>
      <c r="C36">
        <f>VLOOKUP(A36,'upz datos'!A:E,5,FALSE)</f>
        <v>7100888.2194400001</v>
      </c>
      <c r="D36">
        <f t="shared" si="0"/>
        <v>0.11829506028560541</v>
      </c>
      <c r="E36">
        <f t="shared" si="1"/>
        <v>6.1695635319354979E-2</v>
      </c>
    </row>
    <row r="37" spans="1:5" x14ac:dyDescent="0.25">
      <c r="A37" s="25" t="s">
        <v>195</v>
      </c>
      <c r="B37" s="26">
        <v>128</v>
      </c>
      <c r="C37">
        <f>VLOOKUP(A37,'upz datos'!A:E,5,FALSE)</f>
        <v>3732645.0768599999</v>
      </c>
      <c r="D37">
        <f t="shared" si="0"/>
        <v>0.34292036173896551</v>
      </c>
      <c r="E37">
        <f t="shared" si="1"/>
        <v>0.17884677120370793</v>
      </c>
    </row>
    <row r="38" spans="1:5" x14ac:dyDescent="0.25">
      <c r="A38" s="25" t="s">
        <v>197</v>
      </c>
      <c r="B38" s="26">
        <v>126</v>
      </c>
      <c r="C38">
        <f>VLOOKUP(A38,'upz datos'!A:E,5,FALSE)</f>
        <v>4537818.2027200004</v>
      </c>
      <c r="D38">
        <f t="shared" si="0"/>
        <v>0.27766647840690201</v>
      </c>
      <c r="E38">
        <f t="shared" si="1"/>
        <v>0.14481424457489644</v>
      </c>
    </row>
    <row r="39" spans="1:5" x14ac:dyDescent="0.25">
      <c r="A39" s="25" t="s">
        <v>198</v>
      </c>
      <c r="B39" s="26">
        <v>84</v>
      </c>
      <c r="C39">
        <f>VLOOKUP(A39,'upz datos'!A:E,5,FALSE)</f>
        <v>3085797.6789199999</v>
      </c>
      <c r="D39">
        <f t="shared" si="0"/>
        <v>0.2722148654587076</v>
      </c>
      <c r="E39">
        <f t="shared" si="1"/>
        <v>0.1419710089947967</v>
      </c>
    </row>
    <row r="40" spans="1:5" x14ac:dyDescent="0.25">
      <c r="A40" s="25" t="s">
        <v>201</v>
      </c>
      <c r="B40" s="26">
        <v>68</v>
      </c>
      <c r="C40">
        <f>VLOOKUP(A40,'upz datos'!A:E,5,FALSE)</f>
        <v>2625356.6869199998</v>
      </c>
      <c r="D40">
        <f t="shared" si="0"/>
        <v>0.25901242424996285</v>
      </c>
      <c r="E40">
        <f t="shared" si="1"/>
        <v>0.13508540450570497</v>
      </c>
    </row>
    <row r="41" spans="1:5" x14ac:dyDescent="0.25">
      <c r="A41" s="25" t="s">
        <v>202</v>
      </c>
      <c r="B41" s="26">
        <v>17</v>
      </c>
      <c r="C41">
        <f>VLOOKUP(A41,'upz datos'!A:E,5,FALSE)</f>
        <v>1332391.8501899999</v>
      </c>
      <c r="D41">
        <f t="shared" si="0"/>
        <v>0.12759009294132045</v>
      </c>
      <c r="E41">
        <f t="shared" si="1"/>
        <v>6.6543368974707556E-2</v>
      </c>
    </row>
    <row r="42" spans="1:5" x14ac:dyDescent="0.25">
      <c r="A42" s="25" t="s">
        <v>203</v>
      </c>
      <c r="B42" s="26">
        <v>229</v>
      </c>
      <c r="C42">
        <f>VLOOKUP(A42,'upz datos'!A:E,5,FALSE)</f>
        <v>2079471.0711999999</v>
      </c>
      <c r="D42">
        <f t="shared" si="0"/>
        <v>1.1012415761468179</v>
      </c>
      <c r="E42">
        <f t="shared" si="1"/>
        <v>0.57434180697343273</v>
      </c>
    </row>
    <row r="43" spans="1:5" x14ac:dyDescent="0.25">
      <c r="A43" s="25" t="s">
        <v>204</v>
      </c>
      <c r="B43" s="26">
        <v>193</v>
      </c>
      <c r="C43">
        <f>VLOOKUP(A43,'upz datos'!A:E,5,FALSE)</f>
        <v>2004626.7325200001</v>
      </c>
      <c r="D43">
        <f t="shared" si="0"/>
        <v>0.96277275399486095</v>
      </c>
      <c r="E43">
        <f t="shared" si="1"/>
        <v>0.50212474284613795</v>
      </c>
    </row>
    <row r="44" spans="1:5" x14ac:dyDescent="0.25">
      <c r="A44" s="25" t="s">
        <v>205</v>
      </c>
      <c r="B44" s="26">
        <v>77</v>
      </c>
      <c r="C44">
        <f>VLOOKUP(A44,'upz datos'!A:E,5,FALSE)</f>
        <v>3547155.14867</v>
      </c>
      <c r="D44">
        <f t="shared" si="0"/>
        <v>0.21707536539209743</v>
      </c>
      <c r="E44">
        <f t="shared" si="1"/>
        <v>0.11321354034320769</v>
      </c>
    </row>
    <row r="45" spans="1:5" x14ac:dyDescent="0.25">
      <c r="A45" s="25" t="s">
        <v>206</v>
      </c>
      <c r="B45" s="26">
        <v>26</v>
      </c>
      <c r="C45">
        <f>VLOOKUP(A45,'upz datos'!A:E,5,FALSE)</f>
        <v>3795817.4556499999</v>
      </c>
      <c r="D45">
        <f t="shared" si="0"/>
        <v>6.8496444583496782E-2</v>
      </c>
      <c r="E45">
        <f t="shared" si="1"/>
        <v>3.57236528346404E-2</v>
      </c>
    </row>
    <row r="46" spans="1:5" x14ac:dyDescent="0.25">
      <c r="A46" s="25" t="s">
        <v>207</v>
      </c>
      <c r="B46" s="26">
        <v>46</v>
      </c>
      <c r="C46">
        <f>VLOOKUP(A46,'upz datos'!A:E,5,FALSE)</f>
        <v>4455786.9922599997</v>
      </c>
      <c r="D46">
        <f t="shared" si="0"/>
        <v>0.10323653280532727</v>
      </c>
      <c r="E46">
        <f t="shared" si="1"/>
        <v>5.3842007132119715E-2</v>
      </c>
    </row>
    <row r="47" spans="1:5" x14ac:dyDescent="0.25">
      <c r="A47" s="25" t="s">
        <v>208</v>
      </c>
      <c r="B47" s="26">
        <v>73</v>
      </c>
      <c r="C47">
        <f>VLOOKUP(A47,'upz datos'!A:E,5,FALSE)</f>
        <v>2528220.51449</v>
      </c>
      <c r="D47">
        <f t="shared" si="0"/>
        <v>0.28874063627604801</v>
      </c>
      <c r="E47">
        <f t="shared" si="1"/>
        <v>0.15058986363890678</v>
      </c>
    </row>
    <row r="48" spans="1:5" x14ac:dyDescent="0.25">
      <c r="A48" s="25" t="s">
        <v>209</v>
      </c>
      <c r="B48" s="26">
        <v>609</v>
      </c>
      <c r="C48">
        <f>VLOOKUP(A48,'upz datos'!A:E,5,FALSE)</f>
        <v>6638420.2161999997</v>
      </c>
      <c r="D48">
        <f t="shared" si="0"/>
        <v>0.91738693870844934</v>
      </c>
      <c r="E48">
        <f t="shared" si="1"/>
        <v>0.47845421339358413</v>
      </c>
    </row>
    <row r="49" spans="1:5" x14ac:dyDescent="0.25">
      <c r="A49" s="25" t="s">
        <v>210</v>
      </c>
      <c r="B49" s="26">
        <v>20</v>
      </c>
      <c r="C49">
        <f>VLOOKUP(A49,'upz datos'!A:E,5,FALSE)</f>
        <v>3293127.1378100002</v>
      </c>
      <c r="D49">
        <f t="shared" si="0"/>
        <v>6.0732547402650321E-2</v>
      </c>
      <c r="E49">
        <f t="shared" si="1"/>
        <v>3.1674467957689474E-2</v>
      </c>
    </row>
    <row r="50" spans="1:5" x14ac:dyDescent="0.25">
      <c r="A50" s="25" t="s">
        <v>211</v>
      </c>
      <c r="B50" s="26">
        <v>148</v>
      </c>
      <c r="C50">
        <f>VLOOKUP(A50,'upz datos'!A:E,5,FALSE)</f>
        <v>3809694.0233200002</v>
      </c>
      <c r="D50">
        <f t="shared" si="0"/>
        <v>0.388482642159865</v>
      </c>
      <c r="E50">
        <f t="shared" si="1"/>
        <v>0.2026093343266252</v>
      </c>
    </row>
    <row r="51" spans="1:5" x14ac:dyDescent="0.25">
      <c r="A51" s="25" t="s">
        <v>212</v>
      </c>
      <c r="B51" s="26">
        <v>112</v>
      </c>
      <c r="C51">
        <f>VLOOKUP(A51,'upz datos'!A:E,5,FALSE)</f>
        <v>4385930.0532600004</v>
      </c>
      <c r="D51">
        <f t="shared" si="0"/>
        <v>0.25536202958082282</v>
      </c>
      <c r="E51">
        <f t="shared" si="1"/>
        <v>0.13318157675723233</v>
      </c>
    </row>
    <row r="52" spans="1:5" x14ac:dyDescent="0.25">
      <c r="A52" s="25" t="s">
        <v>213</v>
      </c>
      <c r="B52" s="26">
        <v>349</v>
      </c>
      <c r="C52">
        <f>VLOOKUP(A52,'upz datos'!A:E,5,FALSE)</f>
        <v>5031965.7113699997</v>
      </c>
      <c r="D52">
        <f t="shared" si="0"/>
        <v>0.69356593430558466</v>
      </c>
      <c r="E52">
        <f t="shared" si="1"/>
        <v>0.36172255079404958</v>
      </c>
    </row>
    <row r="53" spans="1:5" x14ac:dyDescent="0.25">
      <c r="A53" s="25" t="s">
        <v>214</v>
      </c>
      <c r="B53" s="26">
        <v>162</v>
      </c>
      <c r="C53">
        <f>VLOOKUP(A53,'upz datos'!A:E,5,FALSE)</f>
        <v>3372133.95793</v>
      </c>
      <c r="D53">
        <f t="shared" si="0"/>
        <v>0.48040796131196534</v>
      </c>
      <c r="E53">
        <f t="shared" si="1"/>
        <v>0.25055208826183256</v>
      </c>
    </row>
    <row r="54" spans="1:5" x14ac:dyDescent="0.25">
      <c r="A54" s="25" t="s">
        <v>215</v>
      </c>
      <c r="B54" s="26">
        <v>303</v>
      </c>
      <c r="C54">
        <f>VLOOKUP(A54,'upz datos'!A:E,5,FALSE)</f>
        <v>4304383.1485299999</v>
      </c>
      <c r="D54">
        <f t="shared" si="0"/>
        <v>0.70393361730234971</v>
      </c>
      <c r="E54">
        <f t="shared" si="1"/>
        <v>0.36712971477647438</v>
      </c>
    </row>
    <row r="55" spans="1:5" x14ac:dyDescent="0.25">
      <c r="A55" s="25" t="s">
        <v>216</v>
      </c>
      <c r="B55" s="26">
        <v>159</v>
      </c>
      <c r="C55">
        <f>VLOOKUP(A55,'upz datos'!A:E,5,FALSE)</f>
        <v>2105837.3335099998</v>
      </c>
      <c r="D55">
        <f t="shared" si="0"/>
        <v>0.75504407424945563</v>
      </c>
      <c r="E55">
        <f t="shared" si="1"/>
        <v>0.39378587527211212</v>
      </c>
    </row>
    <row r="56" spans="1:5" x14ac:dyDescent="0.25">
      <c r="A56" s="25" t="s">
        <v>217</v>
      </c>
      <c r="B56" s="26">
        <v>12</v>
      </c>
      <c r="C56">
        <f>VLOOKUP(A56,'upz datos'!A:E,5,FALSE)</f>
        <v>3858577.5933900001</v>
      </c>
      <c r="D56">
        <f t="shared" si="0"/>
        <v>3.1099543055857676E-2</v>
      </c>
      <c r="E56">
        <f t="shared" si="1"/>
        <v>1.621966346135122E-2</v>
      </c>
    </row>
    <row r="57" spans="1:5" x14ac:dyDescent="0.25">
      <c r="A57" s="25" t="s">
        <v>218</v>
      </c>
      <c r="B57" s="26">
        <v>5</v>
      </c>
      <c r="C57">
        <f>VLOOKUP(A57,'upz datos'!A:E,5,FALSE)</f>
        <v>3649394.8584699999</v>
      </c>
      <c r="D57">
        <f t="shared" si="0"/>
        <v>1.3700901639611116E-2</v>
      </c>
      <c r="E57">
        <f t="shared" si="1"/>
        <v>7.1455716668387178E-3</v>
      </c>
    </row>
    <row r="58" spans="1:5" x14ac:dyDescent="0.25">
      <c r="A58" s="25" t="s">
        <v>220</v>
      </c>
      <c r="B58" s="26">
        <v>10</v>
      </c>
      <c r="C58">
        <f>VLOOKUP(A58,'upz datos'!A:E,5,FALSE)</f>
        <v>1845365.61029</v>
      </c>
      <c r="D58">
        <f t="shared" si="0"/>
        <v>5.4189803604438556E-2</v>
      </c>
      <c r="E58">
        <f t="shared" si="1"/>
        <v>2.8262163721249917E-2</v>
      </c>
    </row>
    <row r="59" spans="1:5" x14ac:dyDescent="0.25">
      <c r="A59" s="25" t="s">
        <v>221</v>
      </c>
      <c r="B59" s="26">
        <v>15</v>
      </c>
      <c r="C59">
        <f>VLOOKUP(A59,'upz datos'!A:E,5,FALSE)</f>
        <v>3628884.9790699999</v>
      </c>
      <c r="D59">
        <f t="shared" si="0"/>
        <v>4.1335010854612858E-2</v>
      </c>
      <c r="E59">
        <f t="shared" si="1"/>
        <v>2.1557871896347402E-2</v>
      </c>
    </row>
    <row r="60" spans="1:5" x14ac:dyDescent="0.25">
      <c r="A60" s="25" t="s">
        <v>222</v>
      </c>
      <c r="B60" s="26">
        <v>1</v>
      </c>
      <c r="C60">
        <f>VLOOKUP(A60,'upz datos'!A:E,5,FALSE)</f>
        <v>2114331.60977</v>
      </c>
      <c r="D60">
        <f t="shared" si="0"/>
        <v>4.7296270621843533E-3</v>
      </c>
      <c r="E60">
        <f t="shared" si="1"/>
        <v>2.4666908805877257E-3</v>
      </c>
    </row>
    <row r="61" spans="1:5" x14ac:dyDescent="0.25">
      <c r="A61" s="25" t="s">
        <v>223</v>
      </c>
      <c r="B61" s="26">
        <v>17</v>
      </c>
      <c r="C61">
        <f>VLOOKUP(A61,'upz datos'!A:E,5,FALSE)</f>
        <v>2887408.6561199999</v>
      </c>
      <c r="D61">
        <f t="shared" si="0"/>
        <v>5.8876321382384487E-2</v>
      </c>
      <c r="E61">
        <f t="shared" si="1"/>
        <v>3.0706371374957072E-2</v>
      </c>
    </row>
    <row r="62" spans="1:5" x14ac:dyDescent="0.25">
      <c r="A62" s="25" t="s">
        <v>224</v>
      </c>
      <c r="B62" s="26">
        <v>9</v>
      </c>
      <c r="C62">
        <f>VLOOKUP(A62,'upz datos'!A:E,5,FALSE)</f>
        <v>5357986.1238299999</v>
      </c>
      <c r="D62">
        <f t="shared" si="0"/>
        <v>1.6797355931871306E-2</v>
      </c>
      <c r="E62">
        <f t="shared" si="1"/>
        <v>8.7604972126485315E-3</v>
      </c>
    </row>
    <row r="63" spans="1:5" x14ac:dyDescent="0.25">
      <c r="A63" s="25" t="s">
        <v>225</v>
      </c>
      <c r="B63" s="26">
        <v>6</v>
      </c>
      <c r="C63">
        <f>VLOOKUP(A63,'upz datos'!A:E,5,FALSE)</f>
        <v>4930356.1903200001</v>
      </c>
      <c r="D63">
        <f t="shared" si="0"/>
        <v>1.2169506154099135E-2</v>
      </c>
      <c r="E63">
        <f t="shared" si="1"/>
        <v>6.3468872824211002E-3</v>
      </c>
    </row>
    <row r="64" spans="1:5" x14ac:dyDescent="0.25">
      <c r="A64" s="25" t="s">
        <v>228</v>
      </c>
      <c r="B64" s="26">
        <v>12</v>
      </c>
      <c r="C64">
        <f>VLOOKUP(A64,'upz datos'!A:E,5,FALSE)</f>
        <v>3272483.2472100002</v>
      </c>
      <c r="D64">
        <f t="shared" si="0"/>
        <v>3.6669400860128959E-2</v>
      </c>
      <c r="E64">
        <f t="shared" si="1"/>
        <v>1.912456849325473E-2</v>
      </c>
    </row>
    <row r="65" spans="1:5" x14ac:dyDescent="0.25">
      <c r="A65" s="25" t="s">
        <v>231</v>
      </c>
      <c r="B65" s="26">
        <v>94</v>
      </c>
      <c r="C65">
        <f>VLOOKUP(A65,'upz datos'!A:E,5,FALSE)</f>
        <v>3062641.9086600002</v>
      </c>
      <c r="D65">
        <f t="shared" si="0"/>
        <v>0.30692455338707186</v>
      </c>
      <c r="E65">
        <f t="shared" si="1"/>
        <v>0.16007350831562048</v>
      </c>
    </row>
    <row r="66" spans="1:5" x14ac:dyDescent="0.25">
      <c r="A66" s="25" t="s">
        <v>232</v>
      </c>
      <c r="B66" s="26">
        <v>41</v>
      </c>
      <c r="C66">
        <f>VLOOKUP(A66,'upz datos'!A:E,5,FALSE)</f>
        <v>1786033.8432700001</v>
      </c>
      <c r="D66">
        <f t="shared" si="0"/>
        <v>0.22955891991908861</v>
      </c>
      <c r="E66">
        <f t="shared" si="1"/>
        <v>0.11972421649255025</v>
      </c>
    </row>
    <row r="67" spans="1:5" x14ac:dyDescent="0.25">
      <c r="A67" s="25" t="s">
        <v>235</v>
      </c>
      <c r="B67" s="26">
        <v>7</v>
      </c>
      <c r="C67">
        <f>VLOOKUP(A67,'upz datos'!A:E,5,FALSE)</f>
        <v>5598956.4435299998</v>
      </c>
      <c r="D67">
        <f t="shared" ref="D67:D88" si="2">B67/(C67/10000)</f>
        <v>1.2502329801277535E-2</v>
      </c>
      <c r="E67">
        <f t="shared" ref="E67:E88" si="3">(D67-$D$89)/($D$90-$D$89)</f>
        <v>6.5204682105883512E-3</v>
      </c>
    </row>
    <row r="68" spans="1:5" x14ac:dyDescent="0.25">
      <c r="A68" s="25" t="s">
        <v>236</v>
      </c>
      <c r="B68" s="26">
        <v>35</v>
      </c>
      <c r="C68">
        <f>VLOOKUP(A68,'upz datos'!A:E,5,FALSE)</f>
        <v>5374763.4443899998</v>
      </c>
      <c r="D68">
        <f t="shared" si="2"/>
        <v>6.5119144985872526E-2</v>
      </c>
      <c r="E68">
        <f t="shared" si="3"/>
        <v>3.3962255158049633E-2</v>
      </c>
    </row>
    <row r="69" spans="1:5" x14ac:dyDescent="0.25">
      <c r="A69" s="25" t="s">
        <v>237</v>
      </c>
      <c r="B69" s="26">
        <v>48</v>
      </c>
      <c r="C69">
        <f>VLOOKUP(A69,'upz datos'!A:E,5,FALSE)</f>
        <v>7263801.4886999996</v>
      </c>
      <c r="D69">
        <f t="shared" si="2"/>
        <v>6.6081101024954556E-2</v>
      </c>
      <c r="E69">
        <f t="shared" si="3"/>
        <v>3.4463953951195926E-2</v>
      </c>
    </row>
    <row r="70" spans="1:5" x14ac:dyDescent="0.25">
      <c r="A70" s="25" t="s">
        <v>238</v>
      </c>
      <c r="B70" s="26">
        <v>121</v>
      </c>
      <c r="C70">
        <f>VLOOKUP(A70,'upz datos'!A:E,5,FALSE)</f>
        <v>4745041.59406</v>
      </c>
      <c r="D70">
        <f t="shared" si="2"/>
        <v>0.2550030333800905</v>
      </c>
      <c r="E70">
        <f t="shared" si="3"/>
        <v>0.13299434578894051</v>
      </c>
    </row>
    <row r="71" spans="1:5" x14ac:dyDescent="0.25">
      <c r="A71" s="25" t="s">
        <v>239</v>
      </c>
      <c r="B71" s="26">
        <v>255</v>
      </c>
      <c r="C71">
        <f>VLOOKUP(A71,'upz datos'!A:E,5,FALSE)</f>
        <v>5550406.9751500003</v>
      </c>
      <c r="D71">
        <f t="shared" si="2"/>
        <v>0.45942577029337311</v>
      </c>
      <c r="E71">
        <f t="shared" si="3"/>
        <v>0.23960903111169699</v>
      </c>
    </row>
    <row r="72" spans="1:5" x14ac:dyDescent="0.25">
      <c r="A72" s="25" t="s">
        <v>241</v>
      </c>
      <c r="B72" s="26">
        <v>36</v>
      </c>
      <c r="C72">
        <f>VLOOKUP(A72,'upz datos'!A:E,5,FALSE)</f>
        <v>4964574.3742699996</v>
      </c>
      <c r="D72">
        <f t="shared" si="2"/>
        <v>7.2513769129087746E-2</v>
      </c>
      <c r="E72">
        <f t="shared" si="3"/>
        <v>3.7818849282622878E-2</v>
      </c>
    </row>
    <row r="73" spans="1:5" x14ac:dyDescent="0.25">
      <c r="A73" s="25" t="s">
        <v>242</v>
      </c>
      <c r="B73" s="26">
        <v>9</v>
      </c>
      <c r="C73">
        <f>VLOOKUP(A73,'upz datos'!A:E,5,FALSE)</f>
        <v>3599678.43163</v>
      </c>
      <c r="D73">
        <f t="shared" si="2"/>
        <v>2.5002233313170242E-2</v>
      </c>
      <c r="E73">
        <f t="shared" si="3"/>
        <v>1.3039671013604278E-2</v>
      </c>
    </row>
    <row r="74" spans="1:5" x14ac:dyDescent="0.25">
      <c r="A74" s="25" t="s">
        <v>245</v>
      </c>
      <c r="B74" s="26">
        <v>124</v>
      </c>
      <c r="C74">
        <f>VLOOKUP(A74,'upz datos'!A:E,5,FALSE)</f>
        <v>3189343.87072</v>
      </c>
      <c r="D74">
        <f t="shared" si="2"/>
        <v>0.38879470206518302</v>
      </c>
      <c r="E74">
        <f t="shared" si="3"/>
        <v>0.20277208612767089</v>
      </c>
    </row>
    <row r="75" spans="1:5" x14ac:dyDescent="0.25">
      <c r="A75" s="25" t="s">
        <v>247</v>
      </c>
      <c r="B75" s="26">
        <v>45</v>
      </c>
      <c r="C75">
        <f>VLOOKUP(A75,'upz datos'!A:E,5,FALSE)</f>
        <v>1799021.03853</v>
      </c>
      <c r="D75">
        <f t="shared" si="2"/>
        <v>0.25013604085903296</v>
      </c>
      <c r="E75">
        <f t="shared" si="3"/>
        <v>0.13045601329258577</v>
      </c>
    </row>
    <row r="76" spans="1:5" x14ac:dyDescent="0.25">
      <c r="A76" s="25" t="s">
        <v>248</v>
      </c>
      <c r="B76" s="26">
        <v>46</v>
      </c>
      <c r="C76">
        <f>VLOOKUP(A76,'upz datos'!A:E,5,FALSE)</f>
        <v>3173216.6152400002</v>
      </c>
      <c r="D76">
        <f t="shared" si="2"/>
        <v>0.14496331507617824</v>
      </c>
      <c r="E76">
        <f t="shared" si="3"/>
        <v>7.5604203590848823E-2</v>
      </c>
    </row>
    <row r="77" spans="1:5" x14ac:dyDescent="0.25">
      <c r="A77" s="25" t="s">
        <v>251</v>
      </c>
      <c r="B77" s="26">
        <v>75</v>
      </c>
      <c r="C77">
        <f>VLOOKUP(A77,'upz datos'!A:E,5,FALSE)</f>
        <v>7146564.9200999998</v>
      </c>
      <c r="D77">
        <f t="shared" si="2"/>
        <v>0.10494552395243692</v>
      </c>
      <c r="E77">
        <f t="shared" si="3"/>
        <v>5.4733314802292252E-2</v>
      </c>
    </row>
    <row r="78" spans="1:5" x14ac:dyDescent="0.25">
      <c r="A78" s="25" t="s">
        <v>254</v>
      </c>
      <c r="B78" s="26">
        <v>152</v>
      </c>
      <c r="C78">
        <f>VLOOKUP(A78,'upz datos'!A:E,5,FALSE)</f>
        <v>3359784.8590799998</v>
      </c>
      <c r="D78">
        <f t="shared" si="2"/>
        <v>0.4524099202043006</v>
      </c>
      <c r="E78">
        <f t="shared" si="3"/>
        <v>0.2359499829020284</v>
      </c>
    </row>
    <row r="79" spans="1:5" x14ac:dyDescent="0.25">
      <c r="A79" s="25" t="s">
        <v>255</v>
      </c>
      <c r="B79" s="26">
        <v>17</v>
      </c>
      <c r="C79">
        <f>VLOOKUP(A79,'upz datos'!A:E,5,FALSE)</f>
        <v>3557883.9591399999</v>
      </c>
      <c r="D79">
        <f t="shared" si="2"/>
        <v>4.7781209829308724E-2</v>
      </c>
      <c r="E79">
        <f t="shared" si="3"/>
        <v>2.4919824121390818E-2</v>
      </c>
    </row>
    <row r="80" spans="1:5" x14ac:dyDescent="0.25">
      <c r="A80" s="25" t="s">
        <v>256</v>
      </c>
      <c r="B80" s="26">
        <v>81</v>
      </c>
      <c r="C80">
        <f>VLOOKUP(A80,'upz datos'!A:E,5,FALSE)</f>
        <v>2851990.0515700001</v>
      </c>
      <c r="D80">
        <f t="shared" si="2"/>
        <v>0.2840122108960727</v>
      </c>
      <c r="E80">
        <f t="shared" si="3"/>
        <v>0.14812379948395885</v>
      </c>
    </row>
    <row r="81" spans="1:5" x14ac:dyDescent="0.25">
      <c r="A81" s="25" t="s">
        <v>257</v>
      </c>
      <c r="B81" s="26">
        <v>257</v>
      </c>
      <c r="C81">
        <f>VLOOKUP(A81,'upz datos'!A:E,5,FALSE)</f>
        <v>1461892.7367100001</v>
      </c>
      <c r="D81">
        <f t="shared" si="2"/>
        <v>1.757994916770572</v>
      </c>
      <c r="E81">
        <f t="shared" si="3"/>
        <v>0.91686510845419389</v>
      </c>
    </row>
    <row r="82" spans="1:5" x14ac:dyDescent="0.25">
      <c r="A82" s="25" t="s">
        <v>258</v>
      </c>
      <c r="B82" s="26">
        <v>14</v>
      </c>
      <c r="C82">
        <f>VLOOKUP(A82,'upz datos'!A:E,5,FALSE)</f>
        <v>858972.81450400001</v>
      </c>
      <c r="D82">
        <f t="shared" si="2"/>
        <v>0.16298536768109564</v>
      </c>
      <c r="E82">
        <f t="shared" si="3"/>
        <v>8.5003429412575826E-2</v>
      </c>
    </row>
    <row r="83" spans="1:5" x14ac:dyDescent="0.25">
      <c r="A83" s="25" t="s">
        <v>259</v>
      </c>
      <c r="B83" s="26">
        <v>267</v>
      </c>
      <c r="C83">
        <f>VLOOKUP(A83,'upz datos'!A:E,5,FALSE)</f>
        <v>1725738.60149</v>
      </c>
      <c r="D83">
        <f t="shared" si="2"/>
        <v>1.547163630514335</v>
      </c>
      <c r="E83">
        <f t="shared" si="3"/>
        <v>0.80690810670474622</v>
      </c>
    </row>
    <row r="84" spans="1:5" x14ac:dyDescent="0.25">
      <c r="A84" s="25" t="s">
        <v>260</v>
      </c>
      <c r="B84" s="26">
        <v>52</v>
      </c>
      <c r="C84">
        <f>VLOOKUP(A84,'upz datos'!A:E,5,FALSE)</f>
        <v>2060243.2107200001</v>
      </c>
      <c r="D84">
        <f t="shared" si="2"/>
        <v>0.25239738555831659</v>
      </c>
      <c r="E84">
        <f t="shared" si="3"/>
        <v>0.13163539557246728</v>
      </c>
    </row>
    <row r="85" spans="1:5" x14ac:dyDescent="0.25">
      <c r="A85" s="25" t="s">
        <v>261</v>
      </c>
      <c r="B85" s="26">
        <v>1</v>
      </c>
      <c r="C85">
        <f>VLOOKUP(A85,'upz datos'!A:E,5,FALSE)</f>
        <v>923683.06812099996</v>
      </c>
      <c r="D85">
        <f t="shared" si="2"/>
        <v>1.082622421599919E-2</v>
      </c>
      <c r="E85">
        <f t="shared" si="3"/>
        <v>5.6463116845558775E-3</v>
      </c>
    </row>
    <row r="86" spans="1:5" x14ac:dyDescent="0.25">
      <c r="A86" s="25" t="s">
        <v>263</v>
      </c>
      <c r="B86" s="26">
        <v>810</v>
      </c>
      <c r="C86">
        <f>VLOOKUP(A86,'upz datos'!A:E,5,FALSE)</f>
        <v>4224476.0252900003</v>
      </c>
      <c r="D86">
        <f t="shared" si="2"/>
        <v>1.9173975545154038</v>
      </c>
      <c r="E86">
        <f t="shared" si="3"/>
        <v>1</v>
      </c>
    </row>
    <row r="87" spans="1:5" x14ac:dyDescent="0.25">
      <c r="A87" s="25" t="s">
        <v>264</v>
      </c>
      <c r="B87" s="26">
        <v>12</v>
      </c>
      <c r="C87">
        <f>VLOOKUP(A87,'upz datos'!A:E,5,FALSE)</f>
        <v>4140271.1548700002</v>
      </c>
      <c r="D87">
        <f t="shared" si="2"/>
        <v>2.8983608925915352E-2</v>
      </c>
      <c r="E87">
        <f t="shared" si="3"/>
        <v>1.5116118646161811E-2</v>
      </c>
    </row>
    <row r="88" spans="1:5" x14ac:dyDescent="0.25">
      <c r="A88" s="25" t="s">
        <v>265</v>
      </c>
      <c r="B88" s="26">
        <v>105</v>
      </c>
      <c r="C88">
        <f>VLOOKUP(A88,'upz datos'!A:E,5,FALSE)</f>
        <v>1593025.3067900001</v>
      </c>
      <c r="D88">
        <f t="shared" si="2"/>
        <v>0.65912323898719827</v>
      </c>
      <c r="E88">
        <f t="shared" si="3"/>
        <v>0.34375929886579137</v>
      </c>
    </row>
    <row r="89" spans="1:5" x14ac:dyDescent="0.25">
      <c r="A89" s="25"/>
      <c r="B89" s="26"/>
      <c r="D89">
        <v>0</v>
      </c>
    </row>
    <row r="90" spans="1:5" x14ac:dyDescent="0.25">
      <c r="A90" s="27"/>
      <c r="B90" s="28"/>
      <c r="D90">
        <f>MAX(D1:D88)</f>
        <v>1.9173975545154038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106" workbookViewId="0">
      <selection activeCell="D115" sqref="D115"/>
    </sheetView>
  </sheetViews>
  <sheetFormatPr baseColWidth="10" defaultRowHeight="15" x14ac:dyDescent="0.25"/>
  <cols>
    <col min="1" max="1" width="10.140625" style="19" bestFit="1" customWidth="1"/>
    <col min="2" max="2" width="11.42578125" style="19" bestFit="1" customWidth="1"/>
    <col min="5" max="5" width="14.5703125" bestFit="1" customWidth="1"/>
  </cols>
  <sheetData>
    <row r="1" spans="1:5" x14ac:dyDescent="0.25">
      <c r="A1" s="19" t="s">
        <v>266</v>
      </c>
      <c r="B1" s="19" t="s">
        <v>412</v>
      </c>
      <c r="C1" t="s">
        <v>402</v>
      </c>
      <c r="D1" t="s">
        <v>403</v>
      </c>
      <c r="E1" s="19" t="s">
        <v>508</v>
      </c>
    </row>
    <row r="2" spans="1:5" x14ac:dyDescent="0.25">
      <c r="A2" s="19" t="s">
        <v>156</v>
      </c>
      <c r="B2" s="19">
        <v>534</v>
      </c>
      <c r="C2">
        <f>VLOOKUP(A2,'upz datos'!A:E,5,FALSE)</f>
        <v>6309530.0731800003</v>
      </c>
      <c r="D2">
        <f>B2/(C2/10000)</f>
        <v>0.84633878245525862</v>
      </c>
      <c r="E2">
        <f>(D2-$D$114)/($D$115-$D$114)</f>
        <v>4.9608704297853454E-2</v>
      </c>
    </row>
    <row r="3" spans="1:5" x14ac:dyDescent="0.25">
      <c r="A3" s="19" t="s">
        <v>157</v>
      </c>
      <c r="B3" s="19">
        <v>1238</v>
      </c>
      <c r="C3">
        <f>VLOOKUP(A3,'upz datos'!A:E,5,FALSE)</f>
        <v>3452642.5419999999</v>
      </c>
      <c r="D3">
        <f t="shared" ref="D3:D66" si="0">B3/(C3/10000)</f>
        <v>3.585659346255023</v>
      </c>
      <c r="E3">
        <f t="shared" ref="E3:E66" si="1">(D3-$D$114)/($D$115-$D$114)</f>
        <v>0.21017578056055056</v>
      </c>
    </row>
    <row r="4" spans="1:5" x14ac:dyDescent="0.25">
      <c r="A4" s="19" t="s">
        <v>158</v>
      </c>
      <c r="B4" s="19">
        <v>2772</v>
      </c>
      <c r="C4">
        <f>VLOOKUP(A4,'upz datos'!A:E,5,FALSE)</f>
        <v>2375681.1309400001</v>
      </c>
      <c r="D4">
        <f t="shared" si="0"/>
        <v>11.668232591901701</v>
      </c>
      <c r="E4">
        <f t="shared" si="1"/>
        <v>0.68394112656751394</v>
      </c>
    </row>
    <row r="5" spans="1:5" x14ac:dyDescent="0.25">
      <c r="A5" s="19" t="s">
        <v>159</v>
      </c>
      <c r="B5" s="19">
        <v>2823</v>
      </c>
      <c r="C5">
        <f>VLOOKUP(A5,'upz datos'!A:E,5,FALSE)</f>
        <v>2357007.9736299999</v>
      </c>
      <c r="D5">
        <f t="shared" si="0"/>
        <v>11.977049002733459</v>
      </c>
      <c r="E5">
        <f t="shared" si="1"/>
        <v>0.70204260357041492</v>
      </c>
    </row>
    <row r="6" spans="1:5" x14ac:dyDescent="0.25">
      <c r="A6" s="19" t="s">
        <v>160</v>
      </c>
      <c r="B6" s="19">
        <v>4553</v>
      </c>
      <c r="C6">
        <f>VLOOKUP(A6,'upz datos'!A:E,5,FALSE)</f>
        <v>4509421.5387899997</v>
      </c>
      <c r="D6">
        <f t="shared" si="0"/>
        <v>10.096638694863939</v>
      </c>
      <c r="E6">
        <f t="shared" si="1"/>
        <v>0.59182111679048466</v>
      </c>
    </row>
    <row r="7" spans="1:5" x14ac:dyDescent="0.25">
      <c r="A7" s="19" t="s">
        <v>161</v>
      </c>
      <c r="B7" s="19">
        <v>398</v>
      </c>
      <c r="C7">
        <f>VLOOKUP(A7,'upz datos'!A:E,5,FALSE)</f>
        <v>1652469.0848399999</v>
      </c>
      <c r="D7">
        <f t="shared" si="0"/>
        <v>2.4085170709171622</v>
      </c>
      <c r="E7">
        <f t="shared" si="1"/>
        <v>0.14117681198637269</v>
      </c>
    </row>
    <row r="8" spans="1:5" x14ac:dyDescent="0.25">
      <c r="A8" s="19" t="s">
        <v>162</v>
      </c>
      <c r="B8" s="19">
        <v>1533</v>
      </c>
      <c r="C8">
        <f>VLOOKUP(A8,'upz datos'!A:E,5,FALSE)</f>
        <v>3986842.6583500002</v>
      </c>
      <c r="D8">
        <f t="shared" si="0"/>
        <v>3.8451479814215928</v>
      </c>
      <c r="E8">
        <f t="shared" si="1"/>
        <v>0.22538587755420031</v>
      </c>
    </row>
    <row r="9" spans="1:5" x14ac:dyDescent="0.25">
      <c r="A9" s="19" t="s">
        <v>163</v>
      </c>
      <c r="B9" s="19">
        <v>468</v>
      </c>
      <c r="C9">
        <f>VLOOKUP(A9,'upz datos'!A:E,5,FALSE)</f>
        <v>1617052.1176400001</v>
      </c>
      <c r="D9">
        <f t="shared" si="0"/>
        <v>2.8941553268117333</v>
      </c>
      <c r="E9">
        <f t="shared" si="1"/>
        <v>0.16964281771815265</v>
      </c>
    </row>
    <row r="10" spans="1:5" x14ac:dyDescent="0.25">
      <c r="A10" s="19" t="s">
        <v>164</v>
      </c>
      <c r="B10" s="19">
        <v>2344</v>
      </c>
      <c r="C10">
        <f>VLOOKUP(A10,'upz datos'!A:E,5,FALSE)</f>
        <v>1928784.8239800001</v>
      </c>
      <c r="D10">
        <f t="shared" si="0"/>
        <v>12.15272938099551</v>
      </c>
      <c r="E10">
        <f t="shared" si="1"/>
        <v>0.71234022447212264</v>
      </c>
    </row>
    <row r="11" spans="1:5" x14ac:dyDescent="0.25">
      <c r="A11" s="19" t="s">
        <v>165</v>
      </c>
      <c r="B11" s="19">
        <v>1631</v>
      </c>
      <c r="C11">
        <f>VLOOKUP(A11,'upz datos'!A:E,5,FALSE)</f>
        <v>1739559.5405600001</v>
      </c>
      <c r="D11">
        <f t="shared" si="0"/>
        <v>9.3759366205709025</v>
      </c>
      <c r="E11">
        <f t="shared" si="1"/>
        <v>0.54957669076201898</v>
      </c>
    </row>
    <row r="12" spans="1:5" x14ac:dyDescent="0.25">
      <c r="A12" s="19" t="s">
        <v>166</v>
      </c>
      <c r="B12" s="19">
        <v>2849</v>
      </c>
      <c r="C12">
        <f>VLOOKUP(A12,'upz datos'!A:E,5,FALSE)</f>
        <v>3469535.2294000001</v>
      </c>
      <c r="D12">
        <f t="shared" si="0"/>
        <v>8.2114744818218437</v>
      </c>
      <c r="E12">
        <f t="shared" si="1"/>
        <v>0.48132097673262919</v>
      </c>
    </row>
    <row r="13" spans="1:5" x14ac:dyDescent="0.25">
      <c r="A13" s="19" t="s">
        <v>167</v>
      </c>
      <c r="B13" s="19">
        <v>1945</v>
      </c>
      <c r="C13">
        <f>VLOOKUP(A13,'upz datos'!A:E,5,FALSE)</f>
        <v>1805296.5692700001</v>
      </c>
      <c r="D13">
        <f t="shared" si="0"/>
        <v>10.773853078258998</v>
      </c>
      <c r="E13">
        <f t="shared" si="1"/>
        <v>0.63151648321885068</v>
      </c>
    </row>
    <row r="14" spans="1:5" x14ac:dyDescent="0.25">
      <c r="A14" s="19" t="s">
        <v>168</v>
      </c>
      <c r="B14" s="19">
        <v>2438</v>
      </c>
      <c r="C14">
        <f>VLOOKUP(A14,'upz datos'!A:E,5,FALSE)</f>
        <v>2752775.0550000002</v>
      </c>
      <c r="D14">
        <f t="shared" si="0"/>
        <v>8.856517337193031</v>
      </c>
      <c r="E14">
        <f t="shared" si="1"/>
        <v>0.51913058788942845</v>
      </c>
    </row>
    <row r="15" spans="1:5" x14ac:dyDescent="0.25">
      <c r="A15" s="19" t="s">
        <v>169</v>
      </c>
      <c r="B15" s="19">
        <v>2294</v>
      </c>
      <c r="C15">
        <f>VLOOKUP(A15,'upz datos'!A:E,5,FALSE)</f>
        <v>2257012.5381100001</v>
      </c>
      <c r="D15">
        <f t="shared" si="0"/>
        <v>10.163877963748366</v>
      </c>
      <c r="E15">
        <f t="shared" si="1"/>
        <v>0.59576239075363036</v>
      </c>
    </row>
    <row r="16" spans="1:5" x14ac:dyDescent="0.25">
      <c r="A16" s="19" t="s">
        <v>170</v>
      </c>
      <c r="B16" s="19">
        <v>1988</v>
      </c>
      <c r="C16">
        <f>VLOOKUP(A16,'upz datos'!A:E,5,FALSE)</f>
        <v>3564474.2999100001</v>
      </c>
      <c r="D16">
        <f t="shared" si="0"/>
        <v>5.577260018539608</v>
      </c>
      <c r="E16">
        <f t="shared" si="1"/>
        <v>0.32691476367101102</v>
      </c>
    </row>
    <row r="17" spans="1:5" x14ac:dyDescent="0.25">
      <c r="A17" s="19" t="s">
        <v>171</v>
      </c>
      <c r="B17" s="19">
        <v>2241</v>
      </c>
      <c r="C17">
        <f>VLOOKUP(A17,'upz datos'!A:E,5,FALSE)</f>
        <v>4776034.4507299997</v>
      </c>
      <c r="D17">
        <f t="shared" si="0"/>
        <v>4.6921772091854805</v>
      </c>
      <c r="E17">
        <f t="shared" si="1"/>
        <v>0.27503505275786555</v>
      </c>
    </row>
    <row r="18" spans="1:5" x14ac:dyDescent="0.25">
      <c r="A18" s="19" t="s">
        <v>172</v>
      </c>
      <c r="B18" s="19">
        <v>1353</v>
      </c>
      <c r="C18">
        <f>VLOOKUP(A18,'upz datos'!A:E,5,FALSE)</f>
        <v>2772278.9457999999</v>
      </c>
      <c r="D18">
        <f t="shared" si="0"/>
        <v>4.880461261121626</v>
      </c>
      <c r="E18">
        <f t="shared" si="1"/>
        <v>0.28607144628033271</v>
      </c>
    </row>
    <row r="19" spans="1:5" x14ac:dyDescent="0.25">
      <c r="A19" s="19" t="s">
        <v>173</v>
      </c>
      <c r="B19" s="19">
        <v>2827</v>
      </c>
      <c r="C19">
        <f>VLOOKUP(A19,'upz datos'!A:E,5,FALSE)</f>
        <v>2615813.6551799998</v>
      </c>
      <c r="D19">
        <f t="shared" si="0"/>
        <v>10.807344760211782</v>
      </c>
      <c r="E19">
        <f t="shared" si="1"/>
        <v>0.63347962018111226</v>
      </c>
    </row>
    <row r="20" spans="1:5" x14ac:dyDescent="0.25">
      <c r="A20" s="19" t="s">
        <v>174</v>
      </c>
      <c r="B20" s="19">
        <v>1500</v>
      </c>
      <c r="C20">
        <f>VLOOKUP(A20,'upz datos'!A:E,5,FALSE)</f>
        <v>2721091.55247</v>
      </c>
      <c r="D20">
        <f t="shared" si="0"/>
        <v>5.5124936852580877</v>
      </c>
      <c r="E20">
        <f t="shared" si="1"/>
        <v>0.32311844245446675</v>
      </c>
    </row>
    <row r="21" spans="1:5" x14ac:dyDescent="0.25">
      <c r="A21" s="19" t="s">
        <v>175</v>
      </c>
      <c r="B21" s="19">
        <v>1404</v>
      </c>
      <c r="C21">
        <f>VLOOKUP(A21,'upz datos'!A:E,5,FALSE)</f>
        <v>2002441.40285</v>
      </c>
      <c r="D21">
        <f t="shared" si="0"/>
        <v>7.0114411238288392</v>
      </c>
      <c r="E21">
        <f t="shared" si="1"/>
        <v>0.41098023229512348</v>
      </c>
    </row>
    <row r="22" spans="1:5" x14ac:dyDescent="0.25">
      <c r="A22" s="19" t="s">
        <v>176</v>
      </c>
      <c r="B22" s="19">
        <v>664</v>
      </c>
      <c r="C22">
        <f>VLOOKUP(A22,'upz datos'!A:E,5,FALSE)</f>
        <v>7430911.7846600004</v>
      </c>
      <c r="D22">
        <f t="shared" si="0"/>
        <v>0.89356463815211484</v>
      </c>
      <c r="E22">
        <f t="shared" si="1"/>
        <v>5.2376878885908904E-2</v>
      </c>
    </row>
    <row r="23" spans="1:5" x14ac:dyDescent="0.25">
      <c r="A23" s="19" t="s">
        <v>177</v>
      </c>
      <c r="B23" s="19">
        <v>2596</v>
      </c>
      <c r="C23">
        <f>VLOOKUP(A23,'upz datos'!A:E,5,FALSE)</f>
        <v>2906631.4685999998</v>
      </c>
      <c r="D23">
        <f t="shared" si="0"/>
        <v>8.9313008134821512</v>
      </c>
      <c r="E23">
        <f t="shared" si="1"/>
        <v>0.52351407053077681</v>
      </c>
    </row>
    <row r="24" spans="1:5" x14ac:dyDescent="0.25">
      <c r="A24" s="19" t="s">
        <v>178</v>
      </c>
      <c r="B24" s="19">
        <v>4930</v>
      </c>
      <c r="C24">
        <f>VLOOKUP(A24,'upz datos'!A:E,5,FALSE)</f>
        <v>6722632.0786499996</v>
      </c>
      <c r="D24">
        <f t="shared" si="0"/>
        <v>7.3334371750863605</v>
      </c>
      <c r="E24">
        <f t="shared" si="1"/>
        <v>0.42985424258869681</v>
      </c>
    </row>
    <row r="25" spans="1:5" x14ac:dyDescent="0.25">
      <c r="A25" s="19" t="s">
        <v>179</v>
      </c>
      <c r="B25" s="19">
        <v>3172</v>
      </c>
      <c r="C25">
        <f>VLOOKUP(A25,'upz datos'!A:E,5,FALSE)</f>
        <v>4926919.8058799999</v>
      </c>
      <c r="D25">
        <f t="shared" si="0"/>
        <v>6.4380995124264002</v>
      </c>
      <c r="E25">
        <f t="shared" si="1"/>
        <v>0.37737343670529477</v>
      </c>
    </row>
    <row r="26" spans="1:5" x14ac:dyDescent="0.25">
      <c r="A26" s="19" t="s">
        <v>180</v>
      </c>
      <c r="B26" s="19">
        <v>1405</v>
      </c>
      <c r="C26">
        <f>VLOOKUP(A26,'upz datos'!A:E,5,FALSE)</f>
        <v>2856068.3555100001</v>
      </c>
      <c r="D26">
        <f t="shared" si="0"/>
        <v>4.919350047380477</v>
      </c>
      <c r="E26">
        <f t="shared" si="1"/>
        <v>0.28835093806070583</v>
      </c>
    </row>
    <row r="27" spans="1:5" x14ac:dyDescent="0.25">
      <c r="A27" s="19" t="s">
        <v>181</v>
      </c>
      <c r="B27" s="19">
        <v>4711</v>
      </c>
      <c r="C27">
        <f>VLOOKUP(A27,'upz datos'!A:E,5,FALSE)</f>
        <v>4586983.2097399998</v>
      </c>
      <c r="D27">
        <f t="shared" si="0"/>
        <v>10.270366784854723</v>
      </c>
      <c r="E27">
        <f t="shared" si="1"/>
        <v>0.60200430303131991</v>
      </c>
    </row>
    <row r="28" spans="1:5" x14ac:dyDescent="0.25">
      <c r="A28" s="19" t="s">
        <v>182</v>
      </c>
      <c r="B28" s="19">
        <v>2602</v>
      </c>
      <c r="C28">
        <f>VLOOKUP(A28,'upz datos'!A:E,5,FALSE)</f>
        <v>4382731.6294999998</v>
      </c>
      <c r="D28">
        <f t="shared" si="0"/>
        <v>5.9369366412628075</v>
      </c>
      <c r="E28">
        <f t="shared" si="1"/>
        <v>0.34799744544031663</v>
      </c>
    </row>
    <row r="29" spans="1:5" x14ac:dyDescent="0.25">
      <c r="A29" s="19" t="s">
        <v>183</v>
      </c>
      <c r="B29" s="19">
        <v>2398</v>
      </c>
      <c r="C29">
        <f>VLOOKUP(A29,'upz datos'!A:E,5,FALSE)</f>
        <v>3286562.31464</v>
      </c>
      <c r="D29">
        <f t="shared" si="0"/>
        <v>7.2963777054160914</v>
      </c>
      <c r="E29">
        <f t="shared" si="1"/>
        <v>0.42768197740314762</v>
      </c>
    </row>
    <row r="30" spans="1:5" x14ac:dyDescent="0.25">
      <c r="A30" s="19" t="s">
        <v>184</v>
      </c>
      <c r="B30" s="19">
        <v>3548</v>
      </c>
      <c r="C30">
        <f>VLOOKUP(A30,'upz datos'!A:E,5,FALSE)</f>
        <v>4334033.5811700001</v>
      </c>
      <c r="D30">
        <f t="shared" si="0"/>
        <v>8.186369425965994</v>
      </c>
      <c r="E30">
        <f t="shared" si="1"/>
        <v>0.47984942737420216</v>
      </c>
    </row>
    <row r="31" spans="1:5" x14ac:dyDescent="0.25">
      <c r="A31" s="19" t="s">
        <v>185</v>
      </c>
      <c r="B31" s="19">
        <v>524</v>
      </c>
      <c r="C31">
        <f>VLOOKUP(A31,'upz datos'!A:E,5,FALSE)</f>
        <v>6720730.8048900003</v>
      </c>
      <c r="D31">
        <f t="shared" si="0"/>
        <v>0.77967711430836928</v>
      </c>
      <c r="E31">
        <f t="shared" si="1"/>
        <v>4.5701286781776797E-2</v>
      </c>
    </row>
    <row r="32" spans="1:5" x14ac:dyDescent="0.25">
      <c r="A32" s="19" t="s">
        <v>186</v>
      </c>
      <c r="B32" s="19">
        <v>3005</v>
      </c>
      <c r="C32">
        <f>VLOOKUP(A32,'upz datos'!A:E,5,FALSE)</f>
        <v>2847741.1752900002</v>
      </c>
      <c r="D32">
        <f t="shared" si="0"/>
        <v>10.552223025303503</v>
      </c>
      <c r="E32">
        <f t="shared" si="1"/>
        <v>0.61852549191783701</v>
      </c>
    </row>
    <row r="33" spans="1:5" x14ac:dyDescent="0.25">
      <c r="A33" s="19" t="s">
        <v>187</v>
      </c>
      <c r="B33" s="19">
        <v>2596</v>
      </c>
      <c r="C33">
        <f>VLOOKUP(A33,'upz datos'!A:E,5,FALSE)</f>
        <v>2748166.4578200001</v>
      </c>
      <c r="D33">
        <f t="shared" si="0"/>
        <v>9.4462982495583354</v>
      </c>
      <c r="E33">
        <f t="shared" si="1"/>
        <v>0.55370098391591016</v>
      </c>
    </row>
    <row r="34" spans="1:5" x14ac:dyDescent="0.25">
      <c r="A34" s="19" t="s">
        <v>188</v>
      </c>
      <c r="B34" s="19">
        <v>3987</v>
      </c>
      <c r="C34">
        <f>VLOOKUP(A34,'upz datos'!A:E,5,FALSE)</f>
        <v>3362551.0797899999</v>
      </c>
      <c r="D34">
        <f t="shared" si="0"/>
        <v>11.857068949712426</v>
      </c>
      <c r="E34">
        <f t="shared" si="1"/>
        <v>0.69500989386202361</v>
      </c>
    </row>
    <row r="35" spans="1:5" x14ac:dyDescent="0.25">
      <c r="A35" s="19" t="s">
        <v>189</v>
      </c>
      <c r="B35" s="19">
        <v>1605</v>
      </c>
      <c r="C35">
        <f>VLOOKUP(A35,'upz datos'!A:E,5,FALSE)</f>
        <v>4204838.1945599997</v>
      </c>
      <c r="D35">
        <f t="shared" si="0"/>
        <v>3.8170315378043922</v>
      </c>
      <c r="E35">
        <f t="shared" si="1"/>
        <v>0.22373781372181095</v>
      </c>
    </row>
    <row r="36" spans="1:5" x14ac:dyDescent="0.25">
      <c r="A36" s="19" t="s">
        <v>190</v>
      </c>
      <c r="B36" s="19">
        <v>4822</v>
      </c>
      <c r="C36">
        <f>VLOOKUP(A36,'upz datos'!A:E,5,FALSE)</f>
        <v>7565952.98135</v>
      </c>
      <c r="D36">
        <f t="shared" si="0"/>
        <v>6.3732883509667362</v>
      </c>
      <c r="E36">
        <f t="shared" si="1"/>
        <v>0.37357448785560893</v>
      </c>
    </row>
    <row r="37" spans="1:5" x14ac:dyDescent="0.25">
      <c r="A37" s="19" t="s">
        <v>191</v>
      </c>
      <c r="B37" s="19">
        <v>2548</v>
      </c>
      <c r="C37">
        <f>VLOOKUP(A37,'upz datos'!A:E,5,FALSE)</f>
        <v>3934775.9342700001</v>
      </c>
      <c r="D37">
        <f t="shared" si="0"/>
        <v>6.4755910948019926</v>
      </c>
      <c r="E37">
        <f t="shared" si="1"/>
        <v>0.37957103046122986</v>
      </c>
    </row>
    <row r="38" spans="1:5" x14ac:dyDescent="0.25">
      <c r="A38" s="19" t="s">
        <v>192</v>
      </c>
      <c r="B38" s="19">
        <v>5018</v>
      </c>
      <c r="C38">
        <f>VLOOKUP(A38,'upz datos'!A:E,5,FALSE)</f>
        <v>4733431.5068800002</v>
      </c>
      <c r="D38">
        <f t="shared" si="0"/>
        <v>10.601188572616678</v>
      </c>
      <c r="E38">
        <f t="shared" si="1"/>
        <v>0.62139563967402855</v>
      </c>
    </row>
    <row r="39" spans="1:5" x14ac:dyDescent="0.25">
      <c r="A39" s="19" t="s">
        <v>193</v>
      </c>
      <c r="B39" s="19">
        <v>4662</v>
      </c>
      <c r="C39">
        <f>VLOOKUP(A39,'upz datos'!A:E,5,FALSE)</f>
        <v>6529011.3073899997</v>
      </c>
      <c r="D39">
        <f t="shared" si="0"/>
        <v>7.1404379323454634</v>
      </c>
      <c r="E39">
        <f t="shared" si="1"/>
        <v>0.41854146505643364</v>
      </c>
    </row>
    <row r="40" spans="1:5" x14ac:dyDescent="0.25">
      <c r="A40" s="19" t="s">
        <v>194</v>
      </c>
      <c r="B40" s="19">
        <v>8974</v>
      </c>
      <c r="C40">
        <f>VLOOKUP(A40,'upz datos'!A:E,5,FALSE)</f>
        <v>7100888.2194400001</v>
      </c>
      <c r="D40">
        <f t="shared" si="0"/>
        <v>12.637855607178844</v>
      </c>
      <c r="E40">
        <f t="shared" si="1"/>
        <v>0.74077621724566056</v>
      </c>
    </row>
    <row r="41" spans="1:5" x14ac:dyDescent="0.25">
      <c r="A41" s="19" t="s">
        <v>195</v>
      </c>
      <c r="B41" s="19">
        <v>6368</v>
      </c>
      <c r="C41">
        <f>VLOOKUP(A41,'upz datos'!A:E,5,FALSE)</f>
        <v>3732645.0768599999</v>
      </c>
      <c r="D41">
        <f t="shared" si="0"/>
        <v>17.060287996513534</v>
      </c>
      <c r="E41">
        <f t="shared" si="1"/>
        <v>1</v>
      </c>
    </row>
    <row r="42" spans="1:5" x14ac:dyDescent="0.25">
      <c r="A42" s="19" t="s">
        <v>196</v>
      </c>
      <c r="B42" s="19">
        <v>197</v>
      </c>
      <c r="C42">
        <f>VLOOKUP(A42,'upz datos'!A:E,5,FALSE)</f>
        <v>4536367.0429100003</v>
      </c>
      <c r="D42">
        <f t="shared" si="0"/>
        <v>0.4342682109638728</v>
      </c>
      <c r="E42">
        <f t="shared" si="1"/>
        <v>2.5454916766505964E-2</v>
      </c>
    </row>
    <row r="43" spans="1:5" x14ac:dyDescent="0.25">
      <c r="A43" s="19" t="s">
        <v>197</v>
      </c>
      <c r="B43" s="19">
        <v>5351</v>
      </c>
      <c r="C43">
        <f>VLOOKUP(A43,'upz datos'!A:E,5,FALSE)</f>
        <v>4537818.2027200004</v>
      </c>
      <c r="D43">
        <f t="shared" si="0"/>
        <v>11.792010523455021</v>
      </c>
      <c r="E43">
        <f t="shared" si="1"/>
        <v>0.69119645142361341</v>
      </c>
    </row>
    <row r="44" spans="1:5" x14ac:dyDescent="0.25">
      <c r="A44" s="19" t="s">
        <v>198</v>
      </c>
      <c r="B44" s="19">
        <v>3762</v>
      </c>
      <c r="C44">
        <f>VLOOKUP(A44,'upz datos'!A:E,5,FALSE)</f>
        <v>3085797.6789199999</v>
      </c>
      <c r="D44">
        <f t="shared" si="0"/>
        <v>12.191337188757833</v>
      </c>
      <c r="E44">
        <f t="shared" si="1"/>
        <v>0.71460324651314644</v>
      </c>
    </row>
    <row r="45" spans="1:5" x14ac:dyDescent="0.25">
      <c r="A45" s="19" t="s">
        <v>199</v>
      </c>
      <c r="B45" s="19">
        <v>3672</v>
      </c>
      <c r="C45">
        <f>VLOOKUP(A45,'upz datos'!A:E,5,FALSE)</f>
        <v>4000322.3168299999</v>
      </c>
      <c r="D45">
        <f t="shared" si="0"/>
        <v>9.1792603424761676</v>
      </c>
      <c r="E45">
        <f t="shared" si="1"/>
        <v>0.53804838138442068</v>
      </c>
    </row>
    <row r="46" spans="1:5" x14ac:dyDescent="0.25">
      <c r="A46" s="19" t="s">
        <v>200</v>
      </c>
      <c r="B46" s="19">
        <v>2065</v>
      </c>
      <c r="C46">
        <f>VLOOKUP(A46,'upz datos'!A:E,5,FALSE)</f>
        <v>2349163.4484999999</v>
      </c>
      <c r="D46">
        <f t="shared" si="0"/>
        <v>8.7903632304450952</v>
      </c>
      <c r="E46">
        <f t="shared" si="1"/>
        <v>0.51525292141853096</v>
      </c>
    </row>
    <row r="47" spans="1:5" x14ac:dyDescent="0.25">
      <c r="A47" s="19" t="s">
        <v>201</v>
      </c>
      <c r="B47" s="19">
        <v>3538</v>
      </c>
      <c r="C47">
        <f>VLOOKUP(A47,'upz datos'!A:E,5,FALSE)</f>
        <v>2625356.6869199998</v>
      </c>
      <c r="D47">
        <f t="shared" si="0"/>
        <v>13.47626407347601</v>
      </c>
      <c r="E47">
        <f t="shared" si="1"/>
        <v>0.78992008084682042</v>
      </c>
    </row>
    <row r="48" spans="1:5" x14ac:dyDescent="0.25">
      <c r="A48" s="19" t="s">
        <v>202</v>
      </c>
      <c r="B48" s="19">
        <v>1606</v>
      </c>
      <c r="C48">
        <f>VLOOKUP(A48,'upz datos'!A:E,5,FALSE)</f>
        <v>1332391.8501899999</v>
      </c>
      <c r="D48">
        <f t="shared" si="0"/>
        <v>12.05351113316239</v>
      </c>
      <c r="E48">
        <f t="shared" si="1"/>
        <v>0.70652448162807469</v>
      </c>
    </row>
    <row r="49" spans="1:5" x14ac:dyDescent="0.25">
      <c r="A49" s="19" t="s">
        <v>203</v>
      </c>
      <c r="B49" s="19">
        <v>2310</v>
      </c>
      <c r="C49">
        <f>VLOOKUP(A49,'upz datos'!A:E,5,FALSE)</f>
        <v>2079471.0711999999</v>
      </c>
      <c r="D49">
        <f t="shared" si="0"/>
        <v>11.108594065061789</v>
      </c>
      <c r="E49">
        <f t="shared" si="1"/>
        <v>0.65113754629065801</v>
      </c>
    </row>
    <row r="50" spans="1:5" x14ac:dyDescent="0.25">
      <c r="A50" s="19" t="s">
        <v>204</v>
      </c>
      <c r="B50" s="19">
        <v>2647</v>
      </c>
      <c r="C50">
        <f>VLOOKUP(A50,'upz datos'!A:E,5,FALSE)</f>
        <v>2004626.7325200001</v>
      </c>
      <c r="D50">
        <f t="shared" si="0"/>
        <v>13.204453263338845</v>
      </c>
      <c r="E50">
        <f t="shared" si="1"/>
        <v>0.77398771146403433</v>
      </c>
    </row>
    <row r="51" spans="1:5" x14ac:dyDescent="0.25">
      <c r="A51" s="19" t="s">
        <v>205</v>
      </c>
      <c r="B51" s="19">
        <v>4112</v>
      </c>
      <c r="C51">
        <f>VLOOKUP(A51,'upz datos'!A:E,5,FALSE)</f>
        <v>3547155.14867</v>
      </c>
      <c r="D51">
        <f t="shared" si="0"/>
        <v>11.592388344055905</v>
      </c>
      <c r="E51">
        <f t="shared" si="1"/>
        <v>0.67949546610379286</v>
      </c>
    </row>
    <row r="52" spans="1:5" x14ac:dyDescent="0.25">
      <c r="A52" s="19" t="s">
        <v>206</v>
      </c>
      <c r="B52" s="19">
        <v>4694</v>
      </c>
      <c r="C52">
        <f>VLOOKUP(A52,'upz datos'!A:E,5,FALSE)</f>
        <v>3795817.4556499999</v>
      </c>
      <c r="D52">
        <f t="shared" si="0"/>
        <v>12.366242725958998</v>
      </c>
      <c r="E52">
        <f t="shared" si="1"/>
        <v>0.72485544959652393</v>
      </c>
    </row>
    <row r="53" spans="1:5" x14ac:dyDescent="0.25">
      <c r="A53" s="19" t="s">
        <v>207</v>
      </c>
      <c r="B53" s="19">
        <v>5868</v>
      </c>
      <c r="C53">
        <f>VLOOKUP(A53,'upz datos'!A:E,5,FALSE)</f>
        <v>4455786.9922599997</v>
      </c>
      <c r="D53">
        <f t="shared" si="0"/>
        <v>13.169390750036097</v>
      </c>
      <c r="E53">
        <f t="shared" si="1"/>
        <v>0.77193249918919382</v>
      </c>
    </row>
    <row r="54" spans="1:5" x14ac:dyDescent="0.25">
      <c r="A54" s="19" t="s">
        <v>208</v>
      </c>
      <c r="B54" s="19">
        <v>3963</v>
      </c>
      <c r="C54">
        <f>VLOOKUP(A54,'upz datos'!A:E,5,FALSE)</f>
        <v>2528220.51449</v>
      </c>
      <c r="D54">
        <f t="shared" si="0"/>
        <v>15.675056733725729</v>
      </c>
      <c r="E54">
        <f t="shared" si="1"/>
        <v>0.91880375858421071</v>
      </c>
    </row>
    <row r="55" spans="1:5" x14ac:dyDescent="0.25">
      <c r="A55" s="19" t="s">
        <v>209</v>
      </c>
      <c r="B55" s="19">
        <v>5368</v>
      </c>
      <c r="C55">
        <f>VLOOKUP(A55,'upz datos'!A:E,5,FALSE)</f>
        <v>6638420.2161999997</v>
      </c>
      <c r="D55">
        <f t="shared" si="0"/>
        <v>8.0862612265795661</v>
      </c>
      <c r="E55">
        <f t="shared" si="1"/>
        <v>0.47398151943461253</v>
      </c>
    </row>
    <row r="56" spans="1:5" x14ac:dyDescent="0.25">
      <c r="A56" s="19" t="s">
        <v>210</v>
      </c>
      <c r="B56" s="19">
        <v>3752</v>
      </c>
      <c r="C56">
        <f>VLOOKUP(A56,'upz datos'!A:E,5,FALSE)</f>
        <v>3293127.1378100002</v>
      </c>
      <c r="D56">
        <f t="shared" si="0"/>
        <v>11.3934258927372</v>
      </c>
      <c r="E56">
        <f t="shared" si="1"/>
        <v>0.66783315117925202</v>
      </c>
    </row>
    <row r="57" spans="1:5" x14ac:dyDescent="0.25">
      <c r="A57" s="19" t="s">
        <v>211</v>
      </c>
      <c r="B57" s="19">
        <v>4490</v>
      </c>
      <c r="C57">
        <f>VLOOKUP(A57,'upz datos'!A:E,5,FALSE)</f>
        <v>3809694.0233200002</v>
      </c>
      <c r="D57">
        <f t="shared" si="0"/>
        <v>11.785723400660769</v>
      </c>
      <c r="E57">
        <f t="shared" si="1"/>
        <v>0.69082792758652833</v>
      </c>
    </row>
    <row r="58" spans="1:5" x14ac:dyDescent="0.25">
      <c r="A58" s="19" t="s">
        <v>212</v>
      </c>
      <c r="B58" s="19">
        <v>4987</v>
      </c>
      <c r="C58">
        <f>VLOOKUP(A58,'upz datos'!A:E,5,FALSE)</f>
        <v>4385930.0532600004</v>
      </c>
      <c r="D58">
        <f t="shared" si="0"/>
        <v>11.370450370710387</v>
      </c>
      <c r="E58">
        <f t="shared" si="1"/>
        <v>0.66648642584662521</v>
      </c>
    </row>
    <row r="59" spans="1:5" x14ac:dyDescent="0.25">
      <c r="A59" s="19" t="s">
        <v>213</v>
      </c>
      <c r="B59" s="19">
        <v>4909</v>
      </c>
      <c r="C59">
        <f>VLOOKUP(A59,'upz datos'!A:E,5,FALSE)</f>
        <v>5031965.7113699997</v>
      </c>
      <c r="D59">
        <f t="shared" si="0"/>
        <v>9.7556308639143712</v>
      </c>
      <c r="E59">
        <f t="shared" si="1"/>
        <v>0.57183271852784945</v>
      </c>
    </row>
    <row r="60" spans="1:5" x14ac:dyDescent="0.25">
      <c r="A60" s="19" t="s">
        <v>214</v>
      </c>
      <c r="B60" s="19">
        <v>4135</v>
      </c>
      <c r="C60">
        <f>VLOOKUP(A60,'upz datos'!A:E,5,FALSE)</f>
        <v>3372133.95793</v>
      </c>
      <c r="D60">
        <f t="shared" si="0"/>
        <v>12.262264938425782</v>
      </c>
      <c r="E60">
        <f t="shared" si="1"/>
        <v>0.71876072320301487</v>
      </c>
    </row>
    <row r="61" spans="1:5" x14ac:dyDescent="0.25">
      <c r="A61" s="19" t="s">
        <v>215</v>
      </c>
      <c r="B61" s="19">
        <v>6086</v>
      </c>
      <c r="C61">
        <f>VLOOKUP(A61,'upz datos'!A:E,5,FALSE)</f>
        <v>4304383.1485299999</v>
      </c>
      <c r="D61">
        <f t="shared" si="0"/>
        <v>14.139075890766007</v>
      </c>
      <c r="E61">
        <f t="shared" si="1"/>
        <v>0.82877123139160902</v>
      </c>
    </row>
    <row r="62" spans="1:5" x14ac:dyDescent="0.25">
      <c r="A62" s="19" t="s">
        <v>216</v>
      </c>
      <c r="B62" s="19">
        <v>1905</v>
      </c>
      <c r="C62">
        <f>VLOOKUP(A62,'upz datos'!A:E,5,FALSE)</f>
        <v>2105837.3335099998</v>
      </c>
      <c r="D62">
        <f t="shared" si="0"/>
        <v>9.046282776384988</v>
      </c>
      <c r="E62">
        <f t="shared" si="1"/>
        <v>0.53025381390007598</v>
      </c>
    </row>
    <row r="63" spans="1:5" x14ac:dyDescent="0.25">
      <c r="A63" s="19" t="s">
        <v>217</v>
      </c>
      <c r="B63" s="19">
        <v>4267</v>
      </c>
      <c r="C63">
        <f>VLOOKUP(A63,'upz datos'!A:E,5,FALSE)</f>
        <v>3858577.5933900001</v>
      </c>
      <c r="D63">
        <f t="shared" si="0"/>
        <v>11.058479184945393</v>
      </c>
      <c r="E63">
        <f t="shared" si="1"/>
        <v>0.64820002963638834</v>
      </c>
    </row>
    <row r="64" spans="1:5" x14ac:dyDescent="0.25">
      <c r="A64" s="19" t="s">
        <v>218</v>
      </c>
      <c r="B64" s="19">
        <v>3605</v>
      </c>
      <c r="C64">
        <f>VLOOKUP(A64,'upz datos'!A:E,5,FALSE)</f>
        <v>3649394.8584699999</v>
      </c>
      <c r="D64">
        <f t="shared" si="0"/>
        <v>9.8783500821596135</v>
      </c>
      <c r="E64">
        <f t="shared" si="1"/>
        <v>0.57902598620717116</v>
      </c>
    </row>
    <row r="65" spans="1:5" x14ac:dyDescent="0.25">
      <c r="A65" s="19" t="s">
        <v>219</v>
      </c>
      <c r="B65" s="19">
        <v>1341</v>
      </c>
      <c r="C65">
        <f>VLOOKUP(A65,'upz datos'!A:E,5,FALSE)</f>
        <v>1877160.2561300001</v>
      </c>
      <c r="D65">
        <f t="shared" si="0"/>
        <v>7.1437694017911859</v>
      </c>
      <c r="E65">
        <f t="shared" si="1"/>
        <v>0.41873674132881561</v>
      </c>
    </row>
    <row r="66" spans="1:5" x14ac:dyDescent="0.25">
      <c r="A66" s="19" t="s">
        <v>220</v>
      </c>
      <c r="B66" s="19">
        <v>2180</v>
      </c>
      <c r="C66">
        <f>VLOOKUP(A66,'upz datos'!A:E,5,FALSE)</f>
        <v>1845365.61029</v>
      </c>
      <c r="D66">
        <f t="shared" si="0"/>
        <v>11.813377185767605</v>
      </c>
      <c r="E66">
        <f t="shared" si="1"/>
        <v>0.69244887238608188</v>
      </c>
    </row>
    <row r="67" spans="1:5" x14ac:dyDescent="0.25">
      <c r="A67" s="19" t="s">
        <v>221</v>
      </c>
      <c r="B67" s="19">
        <v>3499</v>
      </c>
      <c r="C67">
        <f>VLOOKUP(A67,'upz datos'!A:E,5,FALSE)</f>
        <v>3628884.9790699999</v>
      </c>
      <c r="D67">
        <f t="shared" ref="D67:D113" si="2">B67/(C67/10000)</f>
        <v>9.6420801986860258</v>
      </c>
      <c r="E67">
        <f t="shared" ref="E67:E114" si="3">(D67-$D$114)/($D$115-$D$114)</f>
        <v>0.56517687161298191</v>
      </c>
    </row>
    <row r="68" spans="1:5" x14ac:dyDescent="0.25">
      <c r="A68" s="19" t="s">
        <v>222</v>
      </c>
      <c r="B68" s="19">
        <v>3046</v>
      </c>
      <c r="C68">
        <f>VLOOKUP(A68,'upz datos'!A:E,5,FALSE)</f>
        <v>2114331.60977</v>
      </c>
      <c r="D68">
        <f t="shared" si="2"/>
        <v>14.406444031413541</v>
      </c>
      <c r="E68">
        <f t="shared" si="3"/>
        <v>0.84444319078069863</v>
      </c>
    </row>
    <row r="69" spans="1:5" x14ac:dyDescent="0.25">
      <c r="A69" s="19" t="s">
        <v>223</v>
      </c>
      <c r="B69" s="19">
        <v>1473</v>
      </c>
      <c r="C69">
        <f>VLOOKUP(A69,'upz datos'!A:E,5,FALSE)</f>
        <v>2887408.6561199999</v>
      </c>
      <c r="D69">
        <f t="shared" si="2"/>
        <v>5.1014600821324905</v>
      </c>
      <c r="E69">
        <f t="shared" si="3"/>
        <v>0.29902543750580485</v>
      </c>
    </row>
    <row r="70" spans="1:5" x14ac:dyDescent="0.25">
      <c r="A70" s="19" t="s">
        <v>224</v>
      </c>
      <c r="B70" s="19">
        <v>5052</v>
      </c>
      <c r="C70">
        <f>VLOOKUP(A70,'upz datos'!A:E,5,FALSE)</f>
        <v>5357986.1238299999</v>
      </c>
      <c r="D70">
        <f t="shared" si="2"/>
        <v>9.4289157964237607</v>
      </c>
      <c r="E70">
        <f t="shared" si="3"/>
        <v>0.55268209999448237</v>
      </c>
    </row>
    <row r="71" spans="1:5" x14ac:dyDescent="0.25">
      <c r="A71" s="19" t="s">
        <v>225</v>
      </c>
      <c r="B71" s="19">
        <v>4349</v>
      </c>
      <c r="C71">
        <f>VLOOKUP(A71,'upz datos'!A:E,5,FALSE)</f>
        <v>4930356.1903200001</v>
      </c>
      <c r="D71">
        <f t="shared" si="2"/>
        <v>8.8208637106961891</v>
      </c>
      <c r="E71">
        <f t="shared" si="3"/>
        <v>0.51704072712599192</v>
      </c>
    </row>
    <row r="72" spans="1:5" x14ac:dyDescent="0.25">
      <c r="A72" s="19" t="s">
        <v>226</v>
      </c>
      <c r="B72" s="19">
        <v>2341</v>
      </c>
      <c r="C72">
        <f>VLOOKUP(A72,'upz datos'!A:E,5,FALSE)</f>
        <v>2164934.2974999999</v>
      </c>
      <c r="D72">
        <f t="shared" si="2"/>
        <v>10.813261181659486</v>
      </c>
      <c r="E72">
        <f t="shared" si="3"/>
        <v>0.63382641511499105</v>
      </c>
    </row>
    <row r="73" spans="1:5" x14ac:dyDescent="0.25">
      <c r="A73" s="19" t="s">
        <v>270</v>
      </c>
      <c r="B73" s="19">
        <v>155</v>
      </c>
      <c r="C73">
        <f>VLOOKUP(A73,'upz datos'!A:E,5,FALSE)</f>
        <v>3820197.21795</v>
      </c>
      <c r="D73">
        <f t="shared" si="2"/>
        <v>0.40573821495837936</v>
      </c>
      <c r="E73">
        <f t="shared" si="3"/>
        <v>2.378261228891896E-2</v>
      </c>
    </row>
    <row r="74" spans="1:5" x14ac:dyDescent="0.25">
      <c r="A74" s="19" t="s">
        <v>227</v>
      </c>
      <c r="B74" s="19">
        <v>1029</v>
      </c>
      <c r="C74">
        <f>VLOOKUP(A74,'upz datos'!A:E,5,FALSE)</f>
        <v>9254733.3795100003</v>
      </c>
      <c r="D74">
        <f t="shared" si="2"/>
        <v>1.111863473320807</v>
      </c>
      <c r="E74">
        <f t="shared" si="3"/>
        <v>6.5172608665693632E-2</v>
      </c>
    </row>
    <row r="75" spans="1:5" x14ac:dyDescent="0.25">
      <c r="A75" s="19" t="s">
        <v>228</v>
      </c>
      <c r="B75" s="19">
        <v>1756</v>
      </c>
      <c r="C75">
        <f>VLOOKUP(A75,'upz datos'!A:E,5,FALSE)</f>
        <v>3272483.2472100002</v>
      </c>
      <c r="D75">
        <f t="shared" si="2"/>
        <v>5.3659556591988711</v>
      </c>
      <c r="E75">
        <f t="shared" si="3"/>
        <v>0.31452901969154717</v>
      </c>
    </row>
    <row r="76" spans="1:5" x14ac:dyDescent="0.25">
      <c r="A76" s="19" t="s">
        <v>229</v>
      </c>
      <c r="B76" s="19">
        <v>131</v>
      </c>
      <c r="C76">
        <f>VLOOKUP(A76,'upz datos'!A:E,5,FALSE)</f>
        <v>3167349.5597199998</v>
      </c>
      <c r="D76">
        <f t="shared" si="2"/>
        <v>0.41359501857944808</v>
      </c>
      <c r="E76">
        <f t="shared" si="3"/>
        <v>2.4243143999912016E-2</v>
      </c>
    </row>
    <row r="77" spans="1:5" x14ac:dyDescent="0.25">
      <c r="A77" s="19" t="s">
        <v>230</v>
      </c>
      <c r="B77" s="19">
        <v>351</v>
      </c>
      <c r="C77">
        <f>VLOOKUP(A77,'upz datos'!A:E,5,FALSE)</f>
        <v>6956743.7672600001</v>
      </c>
      <c r="D77">
        <f t="shared" si="2"/>
        <v>0.50454639662292133</v>
      </c>
      <c r="E77">
        <f t="shared" si="3"/>
        <v>2.9574318834830408E-2</v>
      </c>
    </row>
    <row r="78" spans="1:5" x14ac:dyDescent="0.25">
      <c r="A78" s="19" t="s">
        <v>231</v>
      </c>
      <c r="B78" s="19">
        <v>2744</v>
      </c>
      <c r="C78">
        <f>VLOOKUP(A78,'upz datos'!A:E,5,FALSE)</f>
        <v>3062641.9086600002</v>
      </c>
      <c r="D78">
        <f t="shared" si="2"/>
        <v>8.959584835043886</v>
      </c>
      <c r="E78">
        <f t="shared" si="3"/>
        <v>0.52517195705458664</v>
      </c>
    </row>
    <row r="79" spans="1:5" x14ac:dyDescent="0.25">
      <c r="A79" s="19" t="s">
        <v>232</v>
      </c>
      <c r="B79" s="19">
        <v>2525</v>
      </c>
      <c r="C79">
        <f>VLOOKUP(A79,'upz datos'!A:E,5,FALSE)</f>
        <v>1786033.8432700001</v>
      </c>
      <c r="D79">
        <f t="shared" si="2"/>
        <v>14.137470068187774</v>
      </c>
      <c r="E79">
        <f t="shared" si="3"/>
        <v>0.82867710504517444</v>
      </c>
    </row>
    <row r="80" spans="1:5" x14ac:dyDescent="0.25">
      <c r="A80" s="19" t="s">
        <v>233</v>
      </c>
      <c r="B80" s="19">
        <v>6836</v>
      </c>
      <c r="C80">
        <f>VLOOKUP(A80,'upz datos'!A:E,5,FALSE)</f>
        <v>5863865.4988700002</v>
      </c>
      <c r="D80">
        <f t="shared" si="2"/>
        <v>11.657839016459937</v>
      </c>
      <c r="E80">
        <f t="shared" si="3"/>
        <v>0.68333190030803403</v>
      </c>
    </row>
    <row r="81" spans="1:5" x14ac:dyDescent="0.25">
      <c r="A81" s="19" t="s">
        <v>234</v>
      </c>
      <c r="B81" s="19">
        <v>2258</v>
      </c>
      <c r="C81">
        <f>VLOOKUP(A81,'upz datos'!A:E,5,FALSE)</f>
        <v>2108622.1096399999</v>
      </c>
      <c r="D81">
        <f t="shared" si="2"/>
        <v>10.708414702080038</v>
      </c>
      <c r="E81">
        <f t="shared" si="3"/>
        <v>0.62768076976592813</v>
      </c>
    </row>
    <row r="82" spans="1:5" x14ac:dyDescent="0.25">
      <c r="A82" s="19" t="s">
        <v>235</v>
      </c>
      <c r="B82" s="19">
        <v>6171</v>
      </c>
      <c r="C82">
        <f>VLOOKUP(A82,'upz datos'!A:E,5,FALSE)</f>
        <v>5598956.4435299998</v>
      </c>
      <c r="D82">
        <f t="shared" si="2"/>
        <v>11.021696743383382</v>
      </c>
      <c r="E82">
        <f t="shared" si="3"/>
        <v>0.64604400263558226</v>
      </c>
    </row>
    <row r="83" spans="1:5" x14ac:dyDescent="0.25">
      <c r="A83" s="19" t="s">
        <v>236</v>
      </c>
      <c r="B83" s="19">
        <v>4158</v>
      </c>
      <c r="C83">
        <f>VLOOKUP(A83,'upz datos'!A:E,5,FALSE)</f>
        <v>5374763.4443899998</v>
      </c>
      <c r="D83">
        <f t="shared" si="2"/>
        <v>7.7361544243216569</v>
      </c>
      <c r="E83">
        <f t="shared" si="3"/>
        <v>0.45345977898512785</v>
      </c>
    </row>
    <row r="84" spans="1:5" x14ac:dyDescent="0.25">
      <c r="A84" s="19" t="s">
        <v>237</v>
      </c>
      <c r="B84" s="19">
        <v>6080</v>
      </c>
      <c r="C84">
        <f>VLOOKUP(A84,'upz datos'!A:E,5,FALSE)</f>
        <v>7263801.4886999996</v>
      </c>
      <c r="D84">
        <f t="shared" si="2"/>
        <v>8.3702727964942447</v>
      </c>
      <c r="E84">
        <f t="shared" si="3"/>
        <v>0.49062904437514809</v>
      </c>
    </row>
    <row r="85" spans="1:5" x14ac:dyDescent="0.25">
      <c r="A85" s="19" t="s">
        <v>238</v>
      </c>
      <c r="B85" s="19">
        <v>2722</v>
      </c>
      <c r="C85">
        <f>VLOOKUP(A85,'upz datos'!A:E,5,FALSE)</f>
        <v>4745041.59406</v>
      </c>
      <c r="D85">
        <f t="shared" si="2"/>
        <v>5.7365145195091438</v>
      </c>
      <c r="E85">
        <f t="shared" si="3"/>
        <v>0.33624957097333097</v>
      </c>
    </row>
    <row r="86" spans="1:5" x14ac:dyDescent="0.25">
      <c r="A86" s="19" t="s">
        <v>239</v>
      </c>
      <c r="B86" s="19">
        <v>5913</v>
      </c>
      <c r="C86">
        <f>VLOOKUP(A86,'upz datos'!A:E,5,FALSE)</f>
        <v>5550406.9751500003</v>
      </c>
      <c r="D86">
        <f t="shared" si="2"/>
        <v>10.653272861743982</v>
      </c>
      <c r="E86">
        <f t="shared" si="3"/>
        <v>0.62444859453258361</v>
      </c>
    </row>
    <row r="87" spans="1:5" x14ac:dyDescent="0.25">
      <c r="A87" s="19" t="s">
        <v>240</v>
      </c>
      <c r="B87" s="19">
        <v>3971</v>
      </c>
      <c r="C87">
        <f>VLOOKUP(A87,'upz datos'!A:E,5,FALSE)</f>
        <v>5876344.9716999996</v>
      </c>
      <c r="D87">
        <f t="shared" si="2"/>
        <v>6.7576019092208064</v>
      </c>
      <c r="E87">
        <f t="shared" si="3"/>
        <v>0.39610127980265047</v>
      </c>
    </row>
    <row r="88" spans="1:5" x14ac:dyDescent="0.25">
      <c r="A88" s="19" t="s">
        <v>241</v>
      </c>
      <c r="B88" s="19">
        <v>4970</v>
      </c>
      <c r="C88">
        <f>VLOOKUP(A88,'upz datos'!A:E,5,FALSE)</f>
        <v>4964574.3742699996</v>
      </c>
      <c r="D88">
        <f t="shared" si="2"/>
        <v>10.010928682543502</v>
      </c>
      <c r="E88">
        <f t="shared" si="3"/>
        <v>0.58679716805421755</v>
      </c>
    </row>
    <row r="89" spans="1:5" x14ac:dyDescent="0.25">
      <c r="A89" s="19" t="s">
        <v>242</v>
      </c>
      <c r="B89" s="19">
        <v>1560</v>
      </c>
      <c r="C89">
        <f>VLOOKUP(A89,'upz datos'!A:E,5,FALSE)</f>
        <v>3599678.43163</v>
      </c>
      <c r="D89">
        <f t="shared" si="2"/>
        <v>4.3337204409495085</v>
      </c>
      <c r="E89">
        <f t="shared" si="3"/>
        <v>0.25402387356152217</v>
      </c>
    </row>
    <row r="90" spans="1:5" x14ac:dyDescent="0.25">
      <c r="A90" s="19" t="s">
        <v>243</v>
      </c>
      <c r="B90" s="19">
        <v>1112</v>
      </c>
      <c r="C90">
        <f>VLOOKUP(A90,'upz datos'!A:E,5,FALSE)</f>
        <v>4915888.3333200002</v>
      </c>
      <c r="D90">
        <f t="shared" si="2"/>
        <v>2.2620530097537799</v>
      </c>
      <c r="E90">
        <f t="shared" si="3"/>
        <v>0.13259172472446282</v>
      </c>
    </row>
    <row r="91" spans="1:5" x14ac:dyDescent="0.25">
      <c r="A91" s="19" t="s">
        <v>244</v>
      </c>
      <c r="B91" s="19">
        <v>448</v>
      </c>
      <c r="C91">
        <f>VLOOKUP(A91,'upz datos'!A:E,5,FALSE)</f>
        <v>3433737.9763799999</v>
      </c>
      <c r="D91">
        <f t="shared" si="2"/>
        <v>1.3047006005749502</v>
      </c>
      <c r="E91">
        <f t="shared" si="3"/>
        <v>7.6475883692091295E-2</v>
      </c>
    </row>
    <row r="92" spans="1:5" x14ac:dyDescent="0.25">
      <c r="A92" s="19" t="s">
        <v>245</v>
      </c>
      <c r="B92" s="19">
        <v>2006</v>
      </c>
      <c r="C92">
        <f>VLOOKUP(A92,'upz datos'!A:E,5,FALSE)</f>
        <v>3189343.87072</v>
      </c>
      <c r="D92">
        <f t="shared" si="2"/>
        <v>6.2896949382480418</v>
      </c>
      <c r="E92">
        <f t="shared" si="3"/>
        <v>0.36867460499690352</v>
      </c>
    </row>
    <row r="93" spans="1:5" x14ac:dyDescent="0.25">
      <c r="A93" s="19" t="s">
        <v>246</v>
      </c>
      <c r="B93" s="19">
        <v>2079</v>
      </c>
      <c r="C93">
        <f>VLOOKUP(A93,'upz datos'!A:E,5,FALSE)</f>
        <v>1845254.7899100001</v>
      </c>
      <c r="D93">
        <f t="shared" si="2"/>
        <v>11.266736774607699</v>
      </c>
      <c r="E93">
        <f t="shared" si="3"/>
        <v>0.66040718520755259</v>
      </c>
    </row>
    <row r="94" spans="1:5" x14ac:dyDescent="0.25">
      <c r="A94" s="19" t="s">
        <v>247</v>
      </c>
      <c r="B94" s="19">
        <v>2467</v>
      </c>
      <c r="C94">
        <f>VLOOKUP(A94,'upz datos'!A:E,5,FALSE)</f>
        <v>1799021.03853</v>
      </c>
      <c r="D94">
        <f t="shared" si="2"/>
        <v>13.713013617760764</v>
      </c>
      <c r="E94">
        <f t="shared" si="3"/>
        <v>0.80379731107488783</v>
      </c>
    </row>
    <row r="95" spans="1:5" x14ac:dyDescent="0.25">
      <c r="A95" s="19" t="s">
        <v>248</v>
      </c>
      <c r="B95" s="19">
        <v>5024</v>
      </c>
      <c r="C95">
        <f>VLOOKUP(A95,'upz datos'!A:E,5,FALSE)</f>
        <v>3173216.6152400002</v>
      </c>
      <c r="D95">
        <f t="shared" si="2"/>
        <v>15.832515107450423</v>
      </c>
      <c r="E95">
        <f t="shared" si="3"/>
        <v>0.92803328470691582</v>
      </c>
    </row>
    <row r="96" spans="1:5" x14ac:dyDescent="0.25">
      <c r="A96" s="19" t="s">
        <v>249</v>
      </c>
      <c r="B96" s="19">
        <v>541</v>
      </c>
      <c r="C96">
        <f>VLOOKUP(A96,'upz datos'!A:E,5,FALSE)</f>
        <v>1472415.4648899999</v>
      </c>
      <c r="D96">
        <f t="shared" si="2"/>
        <v>3.674234704132346</v>
      </c>
      <c r="E96">
        <f t="shared" si="3"/>
        <v>0.21536768341092591</v>
      </c>
    </row>
    <row r="97" spans="1:5" x14ac:dyDescent="0.25">
      <c r="A97" s="19" t="s">
        <v>250</v>
      </c>
      <c r="B97" s="19">
        <v>5663</v>
      </c>
      <c r="C97">
        <f>VLOOKUP(A97,'upz datos'!A:E,5,FALSE)</f>
        <v>4303798.5391800003</v>
      </c>
      <c r="D97">
        <f t="shared" si="2"/>
        <v>13.15814378495274</v>
      </c>
      <c r="E97">
        <f t="shared" si="3"/>
        <v>0.77127325093467114</v>
      </c>
    </row>
    <row r="98" spans="1:5" x14ac:dyDescent="0.25">
      <c r="A98" s="19" t="s">
        <v>251</v>
      </c>
      <c r="B98" s="19">
        <v>8081</v>
      </c>
      <c r="C98">
        <f>VLOOKUP(A98,'upz datos'!A:E,5,FALSE)</f>
        <v>7146564.9200999998</v>
      </c>
      <c r="D98">
        <f t="shared" si="2"/>
        <v>11.307530387461904</v>
      </c>
      <c r="E98">
        <f t="shared" si="3"/>
        <v>0.66279832965145302</v>
      </c>
    </row>
    <row r="99" spans="1:5" x14ac:dyDescent="0.25">
      <c r="A99" s="19" t="s">
        <v>252</v>
      </c>
      <c r="B99" s="19">
        <v>3198</v>
      </c>
      <c r="C99">
        <f>VLOOKUP(A99,'upz datos'!A:E,5,FALSE)</f>
        <v>4610321.21294</v>
      </c>
      <c r="D99">
        <f t="shared" si="2"/>
        <v>6.9366099503523246</v>
      </c>
      <c r="E99">
        <f t="shared" si="3"/>
        <v>0.40659395385176972</v>
      </c>
    </row>
    <row r="100" spans="1:5" x14ac:dyDescent="0.25">
      <c r="A100" s="19" t="s">
        <v>253</v>
      </c>
      <c r="B100" s="19">
        <v>1368</v>
      </c>
      <c r="C100">
        <f>VLOOKUP(A100,'upz datos'!A:E,5,FALSE)</f>
        <v>5769039.1781900004</v>
      </c>
      <c r="D100">
        <f t="shared" si="2"/>
        <v>2.3712787480656377</v>
      </c>
      <c r="E100">
        <f t="shared" si="3"/>
        <v>0.13899406320398786</v>
      </c>
    </row>
    <row r="101" spans="1:5" x14ac:dyDescent="0.25">
      <c r="A101" s="19" t="s">
        <v>254</v>
      </c>
      <c r="B101" s="19">
        <v>2431</v>
      </c>
      <c r="C101">
        <f>VLOOKUP(A101,'upz datos'!A:E,5,FALSE)</f>
        <v>3359784.8590799998</v>
      </c>
      <c r="D101">
        <f t="shared" si="2"/>
        <v>7.2355823422148333</v>
      </c>
      <c r="E101">
        <f t="shared" si="3"/>
        <v>0.42411841720922344</v>
      </c>
    </row>
    <row r="102" spans="1:5" x14ac:dyDescent="0.25">
      <c r="A102" s="19" t="s">
        <v>271</v>
      </c>
      <c r="B102" s="19">
        <v>667</v>
      </c>
      <c r="C102">
        <f>VLOOKUP(A102,'upz datos'!A:E,5,FALSE)</f>
        <v>1130182.3433999999</v>
      </c>
      <c r="D102">
        <f t="shared" si="2"/>
        <v>5.9017025340656195</v>
      </c>
      <c r="E102">
        <f t="shared" si="3"/>
        <v>0.34593217507651103</v>
      </c>
    </row>
    <row r="103" spans="1:5" x14ac:dyDescent="0.25">
      <c r="A103" s="19" t="s">
        <v>255</v>
      </c>
      <c r="B103" s="19">
        <v>3237</v>
      </c>
      <c r="C103">
        <f>VLOOKUP(A103,'upz datos'!A:E,5,FALSE)</f>
        <v>3557883.9591399999</v>
      </c>
      <c r="D103">
        <f t="shared" si="2"/>
        <v>9.0981044833807267</v>
      </c>
      <c r="E103">
        <f t="shared" si="3"/>
        <v>0.53329137733431164</v>
      </c>
    </row>
    <row r="104" spans="1:5" x14ac:dyDescent="0.25">
      <c r="A104" s="19" t="s">
        <v>256</v>
      </c>
      <c r="B104" s="19">
        <v>2062</v>
      </c>
      <c r="C104">
        <f>VLOOKUP(A104,'upz datos'!A:E,5,FALSE)</f>
        <v>2851990.0515700001</v>
      </c>
      <c r="D104">
        <f t="shared" si="2"/>
        <v>7.2300392452802695</v>
      </c>
      <c r="E104">
        <f t="shared" si="3"/>
        <v>0.42379350493718576</v>
      </c>
    </row>
    <row r="105" spans="1:5" x14ac:dyDescent="0.25">
      <c r="A105" s="19" t="s">
        <v>257</v>
      </c>
      <c r="B105" s="19">
        <v>1825</v>
      </c>
      <c r="C105">
        <f>VLOOKUP(A105,'upz datos'!A:E,5,FALSE)</f>
        <v>1461892.7367100001</v>
      </c>
      <c r="D105">
        <f t="shared" si="2"/>
        <v>12.483816043215151</v>
      </c>
      <c r="E105">
        <f t="shared" si="3"/>
        <v>0.73174708690535373</v>
      </c>
    </row>
    <row r="106" spans="1:5" x14ac:dyDescent="0.25">
      <c r="A106" s="19" t="s">
        <v>258</v>
      </c>
      <c r="B106" s="19">
        <v>969</v>
      </c>
      <c r="C106">
        <f>VLOOKUP(A106,'upz datos'!A:E,5,FALSE)</f>
        <v>858972.81450400001</v>
      </c>
      <c r="D106">
        <f t="shared" si="2"/>
        <v>11.280915805927263</v>
      </c>
      <c r="E106">
        <f t="shared" si="3"/>
        <v>0.66123829845267845</v>
      </c>
    </row>
    <row r="107" spans="1:5" x14ac:dyDescent="0.25">
      <c r="A107" s="19" t="s">
        <v>259</v>
      </c>
      <c r="B107" s="19">
        <v>2680</v>
      </c>
      <c r="C107">
        <f>VLOOKUP(A107,'upz datos'!A:E,5,FALSE)</f>
        <v>1725738.60149</v>
      </c>
      <c r="D107">
        <f t="shared" si="2"/>
        <v>15.529582508533402</v>
      </c>
      <c r="E107">
        <f t="shared" si="3"/>
        <v>0.91027669120867427</v>
      </c>
    </row>
    <row r="108" spans="1:5" x14ac:dyDescent="0.25">
      <c r="A108" s="19" t="s">
        <v>260</v>
      </c>
      <c r="B108" s="19">
        <v>2850</v>
      </c>
      <c r="C108">
        <f>VLOOKUP(A108,'upz datos'!A:E,5,FALSE)</f>
        <v>2060243.2107200001</v>
      </c>
      <c r="D108">
        <f t="shared" si="2"/>
        <v>13.833318246946199</v>
      </c>
      <c r="E108">
        <f t="shared" si="3"/>
        <v>0.81084904602860142</v>
      </c>
    </row>
    <row r="109" spans="1:5" x14ac:dyDescent="0.25">
      <c r="A109" s="19" t="s">
        <v>261</v>
      </c>
      <c r="B109" s="19">
        <v>951</v>
      </c>
      <c r="C109">
        <f>VLOOKUP(A109,'upz datos'!A:E,5,FALSE)</f>
        <v>923683.06812099996</v>
      </c>
      <c r="D109">
        <f t="shared" si="2"/>
        <v>10.295739229415229</v>
      </c>
      <c r="E109">
        <f t="shared" si="3"/>
        <v>0.60349152555450891</v>
      </c>
    </row>
    <row r="110" spans="1:5" x14ac:dyDescent="0.25">
      <c r="A110" s="19" t="s">
        <v>262</v>
      </c>
      <c r="B110" s="19">
        <v>2192</v>
      </c>
      <c r="C110">
        <f>VLOOKUP(A110,'upz datos'!A:E,5,FALSE)</f>
        <v>2001371.2542399999</v>
      </c>
      <c r="D110">
        <f t="shared" si="2"/>
        <v>10.952490675361425</v>
      </c>
      <c r="E110">
        <f t="shared" si="3"/>
        <v>0.64198744344759551</v>
      </c>
    </row>
    <row r="111" spans="1:5" x14ac:dyDescent="0.25">
      <c r="A111" s="19" t="s">
        <v>263</v>
      </c>
      <c r="B111" s="19">
        <v>5653</v>
      </c>
      <c r="C111">
        <f>VLOOKUP(A111,'upz datos'!A:E,5,FALSE)</f>
        <v>4224476.0252900003</v>
      </c>
      <c r="D111">
        <f t="shared" si="2"/>
        <v>13.381541204537751</v>
      </c>
      <c r="E111">
        <f t="shared" si="3"/>
        <v>0.78436783759291884</v>
      </c>
    </row>
    <row r="112" spans="1:5" x14ac:dyDescent="0.25">
      <c r="A112" s="19" t="s">
        <v>264</v>
      </c>
      <c r="B112" s="19">
        <v>4620</v>
      </c>
      <c r="C112">
        <f>VLOOKUP(A112,'upz datos'!A:E,5,FALSE)</f>
        <v>4140271.1548700002</v>
      </c>
      <c r="D112">
        <f t="shared" si="2"/>
        <v>11.158689436477411</v>
      </c>
      <c r="E112">
        <f t="shared" si="3"/>
        <v>0.65407391942960269</v>
      </c>
    </row>
    <row r="113" spans="1:5" x14ac:dyDescent="0.25">
      <c r="A113" s="19" t="s">
        <v>265</v>
      </c>
      <c r="B113" s="19">
        <v>1835</v>
      </c>
      <c r="C113">
        <f>VLOOKUP(A113,'upz datos'!A:E,5,FALSE)</f>
        <v>1593025.3067900001</v>
      </c>
      <c r="D113">
        <f t="shared" si="2"/>
        <v>11.518963271823893</v>
      </c>
      <c r="E113">
        <f t="shared" si="3"/>
        <v>0.6751916072095574</v>
      </c>
    </row>
    <row r="114" spans="1:5" x14ac:dyDescent="0.25">
      <c r="D114">
        <v>0</v>
      </c>
      <c r="E114">
        <f t="shared" si="3"/>
        <v>0</v>
      </c>
    </row>
    <row r="115" spans="1:5" x14ac:dyDescent="0.25">
      <c r="D115">
        <f>MAX(D1:D113)</f>
        <v>17.060287996513534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topLeftCell="A94" workbookViewId="0">
      <selection activeCell="B2" sqref="B2"/>
    </sheetView>
  </sheetViews>
  <sheetFormatPr baseColWidth="10" defaultRowHeight="15" x14ac:dyDescent="0.25"/>
  <cols>
    <col min="1" max="1" width="10.140625" style="19" bestFit="1" customWidth="1"/>
    <col min="2" max="2" width="11.42578125" style="19" bestFit="1" customWidth="1"/>
  </cols>
  <sheetData>
    <row r="1" spans="1:4" x14ac:dyDescent="0.25">
      <c r="A1" s="19" t="s">
        <v>266</v>
      </c>
      <c r="B1" s="19" t="s">
        <v>415</v>
      </c>
      <c r="C1" t="s">
        <v>402</v>
      </c>
      <c r="D1" t="s">
        <v>403</v>
      </c>
    </row>
    <row r="2" spans="1:4" x14ac:dyDescent="0.25">
      <c r="A2" s="19" t="s">
        <v>156</v>
      </c>
      <c r="B2" s="19">
        <v>8</v>
      </c>
      <c r="C2">
        <f>VLOOKUP(A2,'upz datos'!A:E,5,FALSE)</f>
        <v>6309530.0731800003</v>
      </c>
      <c r="D2">
        <f>B2/(C2/10000)</f>
        <v>1.267923269595893E-2</v>
      </c>
    </row>
    <row r="3" spans="1:4" x14ac:dyDescent="0.25">
      <c r="A3" s="19" t="s">
        <v>157</v>
      </c>
      <c r="B3" s="19">
        <v>7</v>
      </c>
      <c r="C3">
        <f>VLOOKUP(A3,'upz datos'!A:E,5,FALSE)</f>
        <v>3452642.5419999999</v>
      </c>
      <c r="D3">
        <f t="shared" ref="D3:D66" si="0">B3/(C3/10000)</f>
        <v>2.0274325867354732E-2</v>
      </c>
    </row>
    <row r="4" spans="1:4" x14ac:dyDescent="0.25">
      <c r="A4" s="19" t="s">
        <v>158</v>
      </c>
      <c r="B4" s="19">
        <v>13</v>
      </c>
      <c r="C4">
        <f>VLOOKUP(A4,'upz datos'!A:E,5,FALSE)</f>
        <v>2375681.1309400001</v>
      </c>
      <c r="D4">
        <f t="shared" si="0"/>
        <v>5.4721148519019519E-2</v>
      </c>
    </row>
    <row r="5" spans="1:4" x14ac:dyDescent="0.25">
      <c r="A5" s="19" t="s">
        <v>159</v>
      </c>
      <c r="B5" s="19">
        <v>19</v>
      </c>
      <c r="C5">
        <f>VLOOKUP(A5,'upz datos'!A:E,5,FALSE)</f>
        <v>2357007.9736299999</v>
      </c>
      <c r="D5">
        <f t="shared" si="0"/>
        <v>8.0610673415492634E-2</v>
      </c>
    </row>
    <row r="6" spans="1:4" x14ac:dyDescent="0.25">
      <c r="A6" s="19" t="s">
        <v>160</v>
      </c>
      <c r="B6" s="19">
        <v>22</v>
      </c>
      <c r="C6">
        <f>VLOOKUP(A6,'upz datos'!A:E,5,FALSE)</f>
        <v>4509421.5387899997</v>
      </c>
      <c r="D6">
        <f t="shared" si="0"/>
        <v>4.8786745285966757E-2</v>
      </c>
    </row>
    <row r="7" spans="1:4" x14ac:dyDescent="0.25">
      <c r="A7" s="19" t="s">
        <v>161</v>
      </c>
      <c r="B7" s="19">
        <v>12</v>
      </c>
      <c r="C7">
        <f>VLOOKUP(A7,'upz datos'!A:E,5,FALSE)</f>
        <v>1652469.0848399999</v>
      </c>
      <c r="D7">
        <f t="shared" si="0"/>
        <v>7.2618605153281265E-2</v>
      </c>
    </row>
    <row r="8" spans="1:4" x14ac:dyDescent="0.25">
      <c r="A8" s="19" t="s">
        <v>162</v>
      </c>
      <c r="B8" s="19">
        <v>21</v>
      </c>
      <c r="C8">
        <f>VLOOKUP(A8,'upz datos'!A:E,5,FALSE)</f>
        <v>3986842.6583500002</v>
      </c>
      <c r="D8">
        <f t="shared" si="0"/>
        <v>5.2673260019473873E-2</v>
      </c>
    </row>
    <row r="9" spans="1:4" x14ac:dyDescent="0.25">
      <c r="A9" s="19" t="s">
        <v>163</v>
      </c>
      <c r="B9" s="19">
        <v>7</v>
      </c>
      <c r="C9">
        <f>VLOOKUP(A9,'upz datos'!A:E,5,FALSE)</f>
        <v>1617052.1176400001</v>
      </c>
      <c r="D9">
        <f t="shared" si="0"/>
        <v>4.3288648050602847E-2</v>
      </c>
    </row>
    <row r="10" spans="1:4" x14ac:dyDescent="0.25">
      <c r="A10" s="19" t="s">
        <v>164</v>
      </c>
      <c r="B10" s="19">
        <v>10</v>
      </c>
      <c r="C10">
        <f>VLOOKUP(A10,'upz datos'!A:E,5,FALSE)</f>
        <v>1928784.8239800001</v>
      </c>
      <c r="D10">
        <f t="shared" si="0"/>
        <v>5.1846115106636136E-2</v>
      </c>
    </row>
    <row r="11" spans="1:4" x14ac:dyDescent="0.25">
      <c r="A11" s="19" t="s">
        <v>165</v>
      </c>
      <c r="B11" s="19">
        <v>6</v>
      </c>
      <c r="C11">
        <f>VLOOKUP(A11,'upz datos'!A:E,5,FALSE)</f>
        <v>1739559.5405600001</v>
      </c>
      <c r="D11">
        <f t="shared" si="0"/>
        <v>3.4491489713933426E-2</v>
      </c>
    </row>
    <row r="12" spans="1:4" x14ac:dyDescent="0.25">
      <c r="A12" s="19" t="s">
        <v>166</v>
      </c>
      <c r="B12" s="19">
        <v>27</v>
      </c>
      <c r="C12">
        <f>VLOOKUP(A12,'upz datos'!A:E,5,FALSE)</f>
        <v>3469535.2294000001</v>
      </c>
      <c r="D12">
        <f t="shared" si="0"/>
        <v>7.7820221484447102E-2</v>
      </c>
    </row>
    <row r="13" spans="1:4" x14ac:dyDescent="0.25">
      <c r="A13" s="19" t="s">
        <v>167</v>
      </c>
      <c r="B13" s="19">
        <v>17</v>
      </c>
      <c r="C13">
        <f>VLOOKUP(A13,'upz datos'!A:E,5,FALSE)</f>
        <v>1805296.5692700001</v>
      </c>
      <c r="D13">
        <f t="shared" si="0"/>
        <v>9.4167353383240601E-2</v>
      </c>
    </row>
    <row r="14" spans="1:4" x14ac:dyDescent="0.25">
      <c r="A14" s="19" t="s">
        <v>168</v>
      </c>
      <c r="B14" s="19">
        <v>7</v>
      </c>
      <c r="C14">
        <f>VLOOKUP(A14,'upz datos'!A:E,5,FALSE)</f>
        <v>2752775.0550000002</v>
      </c>
      <c r="D14">
        <f t="shared" si="0"/>
        <v>2.5428884889397544E-2</v>
      </c>
    </row>
    <row r="15" spans="1:4" x14ac:dyDescent="0.25">
      <c r="A15" s="19" t="s">
        <v>169</v>
      </c>
      <c r="B15" s="19">
        <v>28</v>
      </c>
      <c r="C15">
        <f>VLOOKUP(A15,'upz datos'!A:E,5,FALSE)</f>
        <v>2257012.5381100001</v>
      </c>
      <c r="D15">
        <f t="shared" si="0"/>
        <v>0.1240577955470594</v>
      </c>
    </row>
    <row r="16" spans="1:4" x14ac:dyDescent="0.25">
      <c r="A16" s="19" t="s">
        <v>170</v>
      </c>
      <c r="B16" s="19">
        <v>11</v>
      </c>
      <c r="C16">
        <f>VLOOKUP(A16,'upz datos'!A:E,5,FALSE)</f>
        <v>3564474.2999100001</v>
      </c>
      <c r="D16">
        <f t="shared" si="0"/>
        <v>3.08600906458429E-2</v>
      </c>
    </row>
    <row r="17" spans="1:4" x14ac:dyDescent="0.25">
      <c r="A17" s="19" t="s">
        <v>171</v>
      </c>
      <c r="B17" s="19">
        <v>20</v>
      </c>
      <c r="C17">
        <f>VLOOKUP(A17,'upz datos'!A:E,5,FALSE)</f>
        <v>4776034.4507299997</v>
      </c>
      <c r="D17">
        <f t="shared" si="0"/>
        <v>4.187574483878162E-2</v>
      </c>
    </row>
    <row r="18" spans="1:4" x14ac:dyDescent="0.25">
      <c r="A18" s="19" t="s">
        <v>172</v>
      </c>
      <c r="B18" s="19">
        <v>13</v>
      </c>
      <c r="C18">
        <f>VLOOKUP(A18,'upz datos'!A:E,5,FALSE)</f>
        <v>2772278.9457999999</v>
      </c>
      <c r="D18">
        <f t="shared" si="0"/>
        <v>4.6892828081730335E-2</v>
      </c>
    </row>
    <row r="19" spans="1:4" x14ac:dyDescent="0.25">
      <c r="A19" s="19" t="s">
        <v>173</v>
      </c>
      <c r="B19" s="19">
        <v>13</v>
      </c>
      <c r="C19">
        <f>VLOOKUP(A19,'upz datos'!A:E,5,FALSE)</f>
        <v>2615813.6551799998</v>
      </c>
      <c r="D19">
        <f t="shared" si="0"/>
        <v>4.9697729707376431E-2</v>
      </c>
    </row>
    <row r="20" spans="1:4" x14ac:dyDescent="0.25">
      <c r="A20" s="19" t="s">
        <v>174</v>
      </c>
      <c r="B20" s="19">
        <v>19</v>
      </c>
      <c r="C20">
        <f>VLOOKUP(A20,'upz datos'!A:E,5,FALSE)</f>
        <v>2721091.55247</v>
      </c>
      <c r="D20">
        <f t="shared" si="0"/>
        <v>6.9824920013269107E-2</v>
      </c>
    </row>
    <row r="21" spans="1:4" x14ac:dyDescent="0.25">
      <c r="A21" s="19" t="s">
        <v>175</v>
      </c>
      <c r="B21" s="19">
        <v>14</v>
      </c>
      <c r="C21">
        <f>VLOOKUP(A21,'upz datos'!A:E,5,FALSE)</f>
        <v>2002441.40285</v>
      </c>
      <c r="D21">
        <f t="shared" si="0"/>
        <v>6.9914655080914351E-2</v>
      </c>
    </row>
    <row r="22" spans="1:4" x14ac:dyDescent="0.25">
      <c r="A22" s="19" t="s">
        <v>176</v>
      </c>
      <c r="B22" s="19">
        <v>1</v>
      </c>
      <c r="C22">
        <f>VLOOKUP(A22,'upz datos'!A:E,5,FALSE)</f>
        <v>7430911.7846600004</v>
      </c>
      <c r="D22">
        <f t="shared" si="0"/>
        <v>1.3457298767351128E-3</v>
      </c>
    </row>
    <row r="23" spans="1:4" x14ac:dyDescent="0.25">
      <c r="A23" s="19" t="s">
        <v>177</v>
      </c>
      <c r="B23" s="19">
        <v>10</v>
      </c>
      <c r="C23">
        <f>VLOOKUP(A23,'upz datos'!A:E,5,FALSE)</f>
        <v>2906631.4685999998</v>
      </c>
      <c r="D23">
        <f t="shared" si="0"/>
        <v>3.4404086338529087E-2</v>
      </c>
    </row>
    <row r="24" spans="1:4" x14ac:dyDescent="0.25">
      <c r="A24" s="19" t="s">
        <v>178</v>
      </c>
      <c r="B24" s="19">
        <v>18</v>
      </c>
      <c r="C24">
        <f>VLOOKUP(A24,'upz datos'!A:E,5,FALSE)</f>
        <v>6722632.0786499996</v>
      </c>
      <c r="D24">
        <f t="shared" si="0"/>
        <v>2.6775227008428906E-2</v>
      </c>
    </row>
    <row r="25" spans="1:4" x14ac:dyDescent="0.25">
      <c r="A25" s="19" t="s">
        <v>179</v>
      </c>
      <c r="B25" s="19">
        <v>27</v>
      </c>
      <c r="C25">
        <f>VLOOKUP(A25,'upz datos'!A:E,5,FALSE)</f>
        <v>4926919.8058799999</v>
      </c>
      <c r="D25">
        <f t="shared" si="0"/>
        <v>5.4800973151170489E-2</v>
      </c>
    </row>
    <row r="26" spans="1:4" x14ac:dyDescent="0.25">
      <c r="A26" s="19" t="s">
        <v>180</v>
      </c>
      <c r="B26" s="19">
        <v>17</v>
      </c>
      <c r="C26">
        <f>VLOOKUP(A26,'upz datos'!A:E,5,FALSE)</f>
        <v>2856068.3555100001</v>
      </c>
      <c r="D26">
        <f t="shared" si="0"/>
        <v>5.9522384914923919E-2</v>
      </c>
    </row>
    <row r="27" spans="1:4" x14ac:dyDescent="0.25">
      <c r="A27" s="19" t="s">
        <v>181</v>
      </c>
      <c r="B27" s="19">
        <v>38</v>
      </c>
      <c r="C27">
        <f>VLOOKUP(A27,'upz datos'!A:E,5,FALSE)</f>
        <v>4586983.2097399998</v>
      </c>
      <c r="D27">
        <f t="shared" si="0"/>
        <v>8.2843119894816269E-2</v>
      </c>
    </row>
    <row r="28" spans="1:4" x14ac:dyDescent="0.25">
      <c r="A28" s="19" t="s">
        <v>182</v>
      </c>
      <c r="B28" s="19">
        <v>7</v>
      </c>
      <c r="C28">
        <f>VLOOKUP(A28,'upz datos'!A:E,5,FALSE)</f>
        <v>4382731.6294999998</v>
      </c>
      <c r="D28">
        <f t="shared" si="0"/>
        <v>1.5971774207855362E-2</v>
      </c>
    </row>
    <row r="29" spans="1:4" x14ac:dyDescent="0.25">
      <c r="A29" s="19" t="s">
        <v>183</v>
      </c>
      <c r="B29" s="19">
        <v>7</v>
      </c>
      <c r="C29">
        <f>VLOOKUP(A29,'upz datos'!A:E,5,FALSE)</f>
        <v>3286562.31464</v>
      </c>
      <c r="D29">
        <f t="shared" si="0"/>
        <v>2.1298850683032795E-2</v>
      </c>
    </row>
    <row r="30" spans="1:4" x14ac:dyDescent="0.25">
      <c r="A30" s="19" t="s">
        <v>184</v>
      </c>
      <c r="B30" s="19">
        <v>23</v>
      </c>
      <c r="C30">
        <f>VLOOKUP(A30,'upz datos'!A:E,5,FALSE)</f>
        <v>4334033.5811700001</v>
      </c>
      <c r="D30">
        <f t="shared" si="0"/>
        <v>5.3068347462575501E-2</v>
      </c>
    </row>
    <row r="31" spans="1:4" x14ac:dyDescent="0.25">
      <c r="A31" s="19" t="s">
        <v>185</v>
      </c>
      <c r="B31" s="19">
        <v>4</v>
      </c>
      <c r="C31">
        <f>VLOOKUP(A31,'upz datos'!A:E,5,FALSE)</f>
        <v>6720730.8048900003</v>
      </c>
      <c r="D31">
        <f t="shared" si="0"/>
        <v>5.9517336970104527E-3</v>
      </c>
    </row>
    <row r="32" spans="1:4" x14ac:dyDescent="0.25">
      <c r="A32" s="19" t="s">
        <v>186</v>
      </c>
      <c r="B32" s="19">
        <v>19</v>
      </c>
      <c r="C32">
        <f>VLOOKUP(A32,'upz datos'!A:E,5,FALSE)</f>
        <v>2847741.1752900002</v>
      </c>
      <c r="D32">
        <f t="shared" si="0"/>
        <v>6.671954658261782E-2</v>
      </c>
    </row>
    <row r="33" spans="1:4" x14ac:dyDescent="0.25">
      <c r="A33" s="19" t="s">
        <v>187</v>
      </c>
      <c r="B33" s="19">
        <v>29</v>
      </c>
      <c r="C33">
        <f>VLOOKUP(A33,'upz datos'!A:E,5,FALSE)</f>
        <v>2748166.4578200001</v>
      </c>
      <c r="D33">
        <f t="shared" si="0"/>
        <v>0.10552490340415706</v>
      </c>
    </row>
    <row r="34" spans="1:4" x14ac:dyDescent="0.25">
      <c r="A34" s="19" t="s">
        <v>188</v>
      </c>
      <c r="B34" s="19">
        <v>36</v>
      </c>
      <c r="C34">
        <f>VLOOKUP(A34,'upz datos'!A:E,5,FALSE)</f>
        <v>3362551.0797899999</v>
      </c>
      <c r="D34">
        <f t="shared" si="0"/>
        <v>0.10706157065203094</v>
      </c>
    </row>
    <row r="35" spans="1:4" x14ac:dyDescent="0.25">
      <c r="A35" s="19" t="s">
        <v>190</v>
      </c>
      <c r="B35" s="19">
        <v>24</v>
      </c>
      <c r="C35">
        <f>VLOOKUP(A35,'upz datos'!A:E,5,FALSE)</f>
        <v>7565952.98135</v>
      </c>
      <c r="D35">
        <f t="shared" si="0"/>
        <v>3.1721053592534562E-2</v>
      </c>
    </row>
    <row r="36" spans="1:4" x14ac:dyDescent="0.25">
      <c r="A36" s="19" t="s">
        <v>191</v>
      </c>
      <c r="B36" s="19">
        <v>8</v>
      </c>
      <c r="C36">
        <f>VLOOKUP(A36,'upz datos'!A:E,5,FALSE)</f>
        <v>3934775.9342700001</v>
      </c>
      <c r="D36">
        <f t="shared" si="0"/>
        <v>2.0331526200320228E-2</v>
      </c>
    </row>
    <row r="37" spans="1:4" x14ac:dyDescent="0.25">
      <c r="A37" s="19" t="s">
        <v>192</v>
      </c>
      <c r="B37" s="19">
        <v>33</v>
      </c>
      <c r="C37">
        <f>VLOOKUP(A37,'upz datos'!A:E,5,FALSE)</f>
        <v>4733431.5068800002</v>
      </c>
      <c r="D37">
        <f t="shared" si="0"/>
        <v>6.9716863869340451E-2</v>
      </c>
    </row>
    <row r="38" spans="1:4" x14ac:dyDescent="0.25">
      <c r="A38" s="19" t="s">
        <v>193</v>
      </c>
      <c r="B38" s="19">
        <v>17</v>
      </c>
      <c r="C38">
        <f>VLOOKUP(A38,'upz datos'!A:E,5,FALSE)</f>
        <v>6529011.3073899997</v>
      </c>
      <c r="D38">
        <f t="shared" si="0"/>
        <v>2.6037632957930688E-2</v>
      </c>
    </row>
    <row r="39" spans="1:4" x14ac:dyDescent="0.25">
      <c r="A39" s="19" t="s">
        <v>194</v>
      </c>
      <c r="B39" s="19">
        <v>12</v>
      </c>
      <c r="C39">
        <f>VLOOKUP(A39,'upz datos'!A:E,5,FALSE)</f>
        <v>7100888.2194400001</v>
      </c>
      <c r="D39">
        <f t="shared" si="0"/>
        <v>1.6899294326515057E-2</v>
      </c>
    </row>
    <row r="40" spans="1:4" x14ac:dyDescent="0.25">
      <c r="A40" s="19" t="s">
        <v>195</v>
      </c>
      <c r="B40" s="19">
        <v>16</v>
      </c>
      <c r="C40">
        <f>VLOOKUP(A40,'upz datos'!A:E,5,FALSE)</f>
        <v>3732645.0768599999</v>
      </c>
      <c r="D40">
        <f t="shared" si="0"/>
        <v>4.2865045217370688E-2</v>
      </c>
    </row>
    <row r="41" spans="1:4" x14ac:dyDescent="0.25">
      <c r="A41" s="19" t="s">
        <v>197</v>
      </c>
      <c r="B41" s="19">
        <v>12</v>
      </c>
      <c r="C41">
        <f>VLOOKUP(A41,'upz datos'!A:E,5,FALSE)</f>
        <v>4537818.2027200004</v>
      </c>
      <c r="D41">
        <f t="shared" si="0"/>
        <v>2.644442651494305E-2</v>
      </c>
    </row>
    <row r="42" spans="1:4" x14ac:dyDescent="0.25">
      <c r="A42" s="19" t="s">
        <v>198</v>
      </c>
      <c r="B42" s="19">
        <v>14</v>
      </c>
      <c r="C42">
        <f>VLOOKUP(A42,'upz datos'!A:E,5,FALSE)</f>
        <v>3085797.6789199999</v>
      </c>
      <c r="D42">
        <f t="shared" si="0"/>
        <v>4.5369144243117936E-2</v>
      </c>
    </row>
    <row r="43" spans="1:4" x14ac:dyDescent="0.25">
      <c r="A43" s="19" t="s">
        <v>199</v>
      </c>
      <c r="B43" s="19">
        <v>2</v>
      </c>
      <c r="C43">
        <f>VLOOKUP(A43,'upz datos'!A:E,5,FALSE)</f>
        <v>4000322.3168299999</v>
      </c>
      <c r="D43">
        <f t="shared" si="0"/>
        <v>4.9995971364249284E-3</v>
      </c>
    </row>
    <row r="44" spans="1:4" x14ac:dyDescent="0.25">
      <c r="A44" s="19" t="s">
        <v>200</v>
      </c>
      <c r="B44" s="19">
        <v>7</v>
      </c>
      <c r="C44">
        <f>VLOOKUP(A44,'upz datos'!A:E,5,FALSE)</f>
        <v>2349163.4484999999</v>
      </c>
      <c r="D44">
        <f t="shared" si="0"/>
        <v>2.9797841459135915E-2</v>
      </c>
    </row>
    <row r="45" spans="1:4" x14ac:dyDescent="0.25">
      <c r="A45" s="19" t="s">
        <v>201</v>
      </c>
      <c r="B45" s="19">
        <v>4</v>
      </c>
      <c r="C45">
        <f>VLOOKUP(A45,'upz datos'!A:E,5,FALSE)</f>
        <v>2625356.6869199998</v>
      </c>
      <c r="D45">
        <f t="shared" si="0"/>
        <v>1.5236024955880169E-2</v>
      </c>
    </row>
    <row r="46" spans="1:4" x14ac:dyDescent="0.25">
      <c r="A46" s="19" t="s">
        <v>202</v>
      </c>
      <c r="B46" s="19">
        <v>5</v>
      </c>
      <c r="C46">
        <f>VLOOKUP(A46,'upz datos'!A:E,5,FALSE)</f>
        <v>1332391.8501899999</v>
      </c>
      <c r="D46">
        <f t="shared" si="0"/>
        <v>3.7526497923917781E-2</v>
      </c>
    </row>
    <row r="47" spans="1:4" x14ac:dyDescent="0.25">
      <c r="A47" s="19" t="s">
        <v>203</v>
      </c>
      <c r="B47" s="19">
        <v>8</v>
      </c>
      <c r="C47">
        <f>VLOOKUP(A47,'upz datos'!A:E,5,FALSE)</f>
        <v>2079471.0711999999</v>
      </c>
      <c r="D47">
        <f t="shared" si="0"/>
        <v>3.8471321437443425E-2</v>
      </c>
    </row>
    <row r="48" spans="1:4" x14ac:dyDescent="0.25">
      <c r="A48" s="19" t="s">
        <v>204</v>
      </c>
      <c r="B48" s="19">
        <v>10</v>
      </c>
      <c r="C48">
        <f>VLOOKUP(A48,'upz datos'!A:E,5,FALSE)</f>
        <v>2004626.7325200001</v>
      </c>
      <c r="D48">
        <f t="shared" si="0"/>
        <v>4.9884598652583469E-2</v>
      </c>
    </row>
    <row r="49" spans="1:4" x14ac:dyDescent="0.25">
      <c r="A49" s="19" t="s">
        <v>205</v>
      </c>
      <c r="B49" s="19">
        <v>26</v>
      </c>
      <c r="C49">
        <f>VLOOKUP(A49,'upz datos'!A:E,5,FALSE)</f>
        <v>3547155.14867</v>
      </c>
      <c r="D49">
        <f t="shared" si="0"/>
        <v>7.3298175327201731E-2</v>
      </c>
    </row>
    <row r="50" spans="1:4" x14ac:dyDescent="0.25">
      <c r="A50" s="19" t="s">
        <v>206</v>
      </c>
      <c r="B50" s="19">
        <v>18</v>
      </c>
      <c r="C50">
        <f>VLOOKUP(A50,'upz datos'!A:E,5,FALSE)</f>
        <v>3795817.4556499999</v>
      </c>
      <c r="D50">
        <f t="shared" si="0"/>
        <v>4.7420615480882389E-2</v>
      </c>
    </row>
    <row r="51" spans="1:4" x14ac:dyDescent="0.25">
      <c r="A51" s="19" t="s">
        <v>207</v>
      </c>
      <c r="B51" s="19">
        <v>44</v>
      </c>
      <c r="C51">
        <f>VLOOKUP(A51,'upz datos'!A:E,5,FALSE)</f>
        <v>4455786.9922599997</v>
      </c>
      <c r="D51">
        <f t="shared" si="0"/>
        <v>9.8747987900747833E-2</v>
      </c>
    </row>
    <row r="52" spans="1:4" x14ac:dyDescent="0.25">
      <c r="A52" s="19" t="s">
        <v>208</v>
      </c>
      <c r="B52" s="19">
        <v>36</v>
      </c>
      <c r="C52">
        <f>VLOOKUP(A52,'upz datos'!A:E,5,FALSE)</f>
        <v>2528220.51449</v>
      </c>
      <c r="D52">
        <f t="shared" si="0"/>
        <v>0.14239264254709216</v>
      </c>
    </row>
    <row r="53" spans="1:4" x14ac:dyDescent="0.25">
      <c r="A53" s="19" t="s">
        <v>209</v>
      </c>
      <c r="B53" s="19">
        <v>24</v>
      </c>
      <c r="C53">
        <f>VLOOKUP(A53,'upz datos'!A:E,5,FALSE)</f>
        <v>6638420.2161999997</v>
      </c>
      <c r="D53">
        <f t="shared" si="0"/>
        <v>3.6153179850579281E-2</v>
      </c>
    </row>
    <row r="54" spans="1:4" x14ac:dyDescent="0.25">
      <c r="A54" s="19" t="s">
        <v>210</v>
      </c>
      <c r="B54" s="19">
        <v>23</v>
      </c>
      <c r="C54">
        <f>VLOOKUP(A54,'upz datos'!A:E,5,FALSE)</f>
        <v>3293127.1378100002</v>
      </c>
      <c r="D54">
        <f t="shared" si="0"/>
        <v>6.9842429513047866E-2</v>
      </c>
    </row>
    <row r="55" spans="1:4" x14ac:dyDescent="0.25">
      <c r="A55" s="19" t="s">
        <v>211</v>
      </c>
      <c r="B55" s="19">
        <v>22</v>
      </c>
      <c r="C55">
        <f>VLOOKUP(A55,'upz datos'!A:E,5,FALSE)</f>
        <v>3809694.0233200002</v>
      </c>
      <c r="D55">
        <f t="shared" si="0"/>
        <v>5.7747419780520476E-2</v>
      </c>
    </row>
    <row r="56" spans="1:4" x14ac:dyDescent="0.25">
      <c r="A56" s="19" t="s">
        <v>212</v>
      </c>
      <c r="B56" s="19">
        <v>22</v>
      </c>
      <c r="C56">
        <f>VLOOKUP(A56,'upz datos'!A:E,5,FALSE)</f>
        <v>4385930.0532600004</v>
      </c>
      <c r="D56">
        <f t="shared" si="0"/>
        <v>5.0160398667661629E-2</v>
      </c>
    </row>
    <row r="57" spans="1:4" x14ac:dyDescent="0.25">
      <c r="A57" s="19" t="s">
        <v>213</v>
      </c>
      <c r="B57" s="19">
        <v>19</v>
      </c>
      <c r="C57">
        <f>VLOOKUP(A57,'upz datos'!A:E,5,FALSE)</f>
        <v>5031965.7113699997</v>
      </c>
      <c r="D57">
        <f t="shared" si="0"/>
        <v>3.7758603873369941E-2</v>
      </c>
    </row>
    <row r="58" spans="1:4" x14ac:dyDescent="0.25">
      <c r="A58" s="19" t="s">
        <v>214</v>
      </c>
      <c r="B58" s="19">
        <v>3</v>
      </c>
      <c r="C58">
        <f>VLOOKUP(A58,'upz datos'!A:E,5,FALSE)</f>
        <v>3372133.95793</v>
      </c>
      <c r="D58">
        <f t="shared" si="0"/>
        <v>8.8964437279993574E-3</v>
      </c>
    </row>
    <row r="59" spans="1:4" x14ac:dyDescent="0.25">
      <c r="A59" s="19" t="s">
        <v>215</v>
      </c>
      <c r="B59" s="19">
        <v>9</v>
      </c>
      <c r="C59">
        <f>VLOOKUP(A59,'upz datos'!A:E,5,FALSE)</f>
        <v>4304383.1485299999</v>
      </c>
      <c r="D59">
        <f t="shared" si="0"/>
        <v>2.0908919325812365E-2</v>
      </c>
    </row>
    <row r="60" spans="1:4" x14ac:dyDescent="0.25">
      <c r="A60" s="19" t="s">
        <v>216</v>
      </c>
      <c r="B60" s="19">
        <v>20</v>
      </c>
      <c r="C60">
        <f>VLOOKUP(A60,'upz datos'!A:E,5,FALSE)</f>
        <v>2105837.3335099998</v>
      </c>
      <c r="D60">
        <f t="shared" si="0"/>
        <v>9.4974097389868631E-2</v>
      </c>
    </row>
    <row r="61" spans="1:4" x14ac:dyDescent="0.25">
      <c r="A61" s="19" t="s">
        <v>217</v>
      </c>
      <c r="B61" s="19">
        <v>15</v>
      </c>
      <c r="C61">
        <f>VLOOKUP(A61,'upz datos'!A:E,5,FALSE)</f>
        <v>3858577.5933900001</v>
      </c>
      <c r="D61">
        <f t="shared" si="0"/>
        <v>3.8874428819822095E-2</v>
      </c>
    </row>
    <row r="62" spans="1:4" x14ac:dyDescent="0.25">
      <c r="A62" s="19" t="s">
        <v>218</v>
      </c>
      <c r="B62" s="19">
        <v>27</v>
      </c>
      <c r="C62">
        <f>VLOOKUP(A62,'upz datos'!A:E,5,FALSE)</f>
        <v>3649394.8584699999</v>
      </c>
      <c r="D62">
        <f t="shared" si="0"/>
        <v>7.3984868853900029E-2</v>
      </c>
    </row>
    <row r="63" spans="1:4" x14ac:dyDescent="0.25">
      <c r="A63" s="19" t="s">
        <v>219</v>
      </c>
      <c r="B63" s="19">
        <v>1</v>
      </c>
      <c r="C63">
        <f>VLOOKUP(A63,'upz datos'!A:E,5,FALSE)</f>
        <v>1877160.2561300001</v>
      </c>
      <c r="D63">
        <f t="shared" si="0"/>
        <v>5.3271956762052097E-3</v>
      </c>
    </row>
    <row r="64" spans="1:4" x14ac:dyDescent="0.25">
      <c r="A64" s="19" t="s">
        <v>221</v>
      </c>
      <c r="B64" s="19">
        <v>8</v>
      </c>
      <c r="C64">
        <f>VLOOKUP(A64,'upz datos'!A:E,5,FALSE)</f>
        <v>3628884.9790699999</v>
      </c>
      <c r="D64">
        <f t="shared" si="0"/>
        <v>2.2045339122460192E-2</v>
      </c>
    </row>
    <row r="65" spans="1:4" x14ac:dyDescent="0.25">
      <c r="A65" s="19" t="s">
        <v>222</v>
      </c>
      <c r="B65" s="19">
        <v>8</v>
      </c>
      <c r="C65">
        <f>VLOOKUP(A65,'upz datos'!A:E,5,FALSE)</f>
        <v>2114331.60977</v>
      </c>
      <c r="D65">
        <f t="shared" si="0"/>
        <v>3.7837016497474826E-2</v>
      </c>
    </row>
    <row r="66" spans="1:4" x14ac:dyDescent="0.25">
      <c r="A66" s="19" t="s">
        <v>223</v>
      </c>
      <c r="B66" s="19">
        <v>3</v>
      </c>
      <c r="C66">
        <f>VLOOKUP(A66,'upz datos'!A:E,5,FALSE)</f>
        <v>2887408.6561199999</v>
      </c>
      <c r="D66">
        <f t="shared" si="0"/>
        <v>1.0389939067479615E-2</v>
      </c>
    </row>
    <row r="67" spans="1:4" x14ac:dyDescent="0.25">
      <c r="A67" s="19" t="s">
        <v>224</v>
      </c>
      <c r="B67" s="19">
        <v>18</v>
      </c>
      <c r="C67">
        <f>VLOOKUP(A67,'upz datos'!A:E,5,FALSE)</f>
        <v>5357986.1238299999</v>
      </c>
      <c r="D67">
        <f t="shared" ref="D67:D105" si="1">B67/(C67/10000)</f>
        <v>3.3594711863742611E-2</v>
      </c>
    </row>
    <row r="68" spans="1:4" x14ac:dyDescent="0.25">
      <c r="A68" s="19" t="s">
        <v>225</v>
      </c>
      <c r="B68" s="19">
        <v>8</v>
      </c>
      <c r="C68">
        <f>VLOOKUP(A68,'upz datos'!A:E,5,FALSE)</f>
        <v>4930356.1903200001</v>
      </c>
      <c r="D68">
        <f t="shared" si="1"/>
        <v>1.6226008205465513E-2</v>
      </c>
    </row>
    <row r="69" spans="1:4" x14ac:dyDescent="0.25">
      <c r="A69" s="19" t="s">
        <v>226</v>
      </c>
      <c r="B69" s="19">
        <v>7</v>
      </c>
      <c r="C69">
        <f>VLOOKUP(A69,'upz datos'!A:E,5,FALSE)</f>
        <v>2164934.2974999999</v>
      </c>
      <c r="D69">
        <f t="shared" si="1"/>
        <v>3.2333544755068951E-2</v>
      </c>
    </row>
    <row r="70" spans="1:4" x14ac:dyDescent="0.25">
      <c r="A70" s="19" t="s">
        <v>227</v>
      </c>
      <c r="B70" s="19">
        <v>5</v>
      </c>
      <c r="C70">
        <f>VLOOKUP(A70,'upz datos'!A:E,5,FALSE)</f>
        <v>9254733.3795100003</v>
      </c>
      <c r="D70">
        <f t="shared" si="1"/>
        <v>5.4026407838717542E-3</v>
      </c>
    </row>
    <row r="71" spans="1:4" x14ac:dyDescent="0.25">
      <c r="A71" s="19" t="s">
        <v>228</v>
      </c>
      <c r="B71" s="19">
        <v>13</v>
      </c>
      <c r="C71">
        <f>VLOOKUP(A71,'upz datos'!A:E,5,FALSE)</f>
        <v>3272483.2472100002</v>
      </c>
      <c r="D71">
        <f t="shared" si="1"/>
        <v>3.9725184265139712E-2</v>
      </c>
    </row>
    <row r="72" spans="1:4" x14ac:dyDescent="0.25">
      <c r="A72" s="19" t="s">
        <v>229</v>
      </c>
      <c r="B72" s="19">
        <v>5</v>
      </c>
      <c r="C72">
        <f>VLOOKUP(A72,'upz datos'!A:E,5,FALSE)</f>
        <v>3167349.5597199998</v>
      </c>
      <c r="D72">
        <f t="shared" si="1"/>
        <v>1.5786069411429317E-2</v>
      </c>
    </row>
    <row r="73" spans="1:4" x14ac:dyDescent="0.25">
      <c r="A73" s="19" t="s">
        <v>231</v>
      </c>
      <c r="B73" s="19">
        <v>11</v>
      </c>
      <c r="C73">
        <f>VLOOKUP(A73,'upz datos'!A:E,5,FALSE)</f>
        <v>3062641.9086600002</v>
      </c>
      <c r="D73">
        <f t="shared" si="1"/>
        <v>3.5916703055933946E-2</v>
      </c>
    </row>
    <row r="74" spans="1:4" x14ac:dyDescent="0.25">
      <c r="A74" s="19" t="s">
        <v>232</v>
      </c>
      <c r="B74" s="19">
        <v>27</v>
      </c>
      <c r="C74">
        <f>VLOOKUP(A74,'upz datos'!A:E,5,FALSE)</f>
        <v>1786033.8432700001</v>
      </c>
      <c r="D74">
        <f t="shared" si="1"/>
        <v>0.15117294726379005</v>
      </c>
    </row>
    <row r="75" spans="1:4" x14ac:dyDescent="0.25">
      <c r="A75" s="19" t="s">
        <v>233</v>
      </c>
      <c r="B75" s="19">
        <v>16</v>
      </c>
      <c r="C75">
        <f>VLOOKUP(A75,'upz datos'!A:E,5,FALSE)</f>
        <v>5863865.4988700002</v>
      </c>
      <c r="D75">
        <f t="shared" si="1"/>
        <v>2.728575545104725E-2</v>
      </c>
    </row>
    <row r="76" spans="1:4" x14ac:dyDescent="0.25">
      <c r="A76" s="19" t="s">
        <v>234</v>
      </c>
      <c r="B76" s="19">
        <v>5</v>
      </c>
      <c r="C76">
        <f>VLOOKUP(A76,'upz datos'!A:E,5,FALSE)</f>
        <v>2108622.1096399999</v>
      </c>
      <c r="D76">
        <f t="shared" si="1"/>
        <v>2.3712167187954027E-2</v>
      </c>
    </row>
    <row r="77" spans="1:4" x14ac:dyDescent="0.25">
      <c r="A77" s="19" t="s">
        <v>235</v>
      </c>
      <c r="B77" s="19">
        <v>18</v>
      </c>
      <c r="C77">
        <f>VLOOKUP(A77,'upz datos'!A:E,5,FALSE)</f>
        <v>5598956.4435299998</v>
      </c>
      <c r="D77">
        <f t="shared" si="1"/>
        <v>3.2148848060427948E-2</v>
      </c>
    </row>
    <row r="78" spans="1:4" x14ac:dyDescent="0.25">
      <c r="A78" s="19" t="s">
        <v>237</v>
      </c>
      <c r="B78" s="19">
        <v>3</v>
      </c>
      <c r="C78">
        <f>VLOOKUP(A78,'upz datos'!A:E,5,FALSE)</f>
        <v>7263801.4886999996</v>
      </c>
      <c r="D78">
        <f t="shared" si="1"/>
        <v>4.1300688140596597E-3</v>
      </c>
    </row>
    <row r="79" spans="1:4" x14ac:dyDescent="0.25">
      <c r="A79" s="19" t="s">
        <v>238</v>
      </c>
      <c r="B79" s="19">
        <v>17</v>
      </c>
      <c r="C79">
        <f>VLOOKUP(A79,'upz datos'!A:E,5,FALSE)</f>
        <v>4745041.59406</v>
      </c>
      <c r="D79">
        <f t="shared" si="1"/>
        <v>3.5826872458359825E-2</v>
      </c>
    </row>
    <row r="80" spans="1:4" x14ac:dyDescent="0.25">
      <c r="A80" s="19" t="s">
        <v>239</v>
      </c>
      <c r="B80" s="19">
        <v>12</v>
      </c>
      <c r="C80">
        <f>VLOOKUP(A80,'upz datos'!A:E,5,FALSE)</f>
        <v>5550406.9751500003</v>
      </c>
      <c r="D80">
        <f t="shared" si="1"/>
        <v>2.1620036249099913E-2</v>
      </c>
    </row>
    <row r="81" spans="1:4" x14ac:dyDescent="0.25">
      <c r="A81" s="19" t="s">
        <v>240</v>
      </c>
      <c r="B81" s="19">
        <v>7</v>
      </c>
      <c r="C81">
        <f>VLOOKUP(A81,'upz datos'!A:E,5,FALSE)</f>
        <v>5876344.9716999996</v>
      </c>
      <c r="D81">
        <f t="shared" si="1"/>
        <v>1.1912166548613861E-2</v>
      </c>
    </row>
    <row r="82" spans="1:4" x14ac:dyDescent="0.25">
      <c r="A82" s="19" t="s">
        <v>242</v>
      </c>
      <c r="B82" s="19">
        <v>3</v>
      </c>
      <c r="C82">
        <f>VLOOKUP(A82,'upz datos'!A:E,5,FALSE)</f>
        <v>3599678.43163</v>
      </c>
      <c r="D82">
        <f t="shared" si="1"/>
        <v>8.3340777710567485E-3</v>
      </c>
    </row>
    <row r="83" spans="1:4" x14ac:dyDescent="0.25">
      <c r="A83" s="19" t="s">
        <v>243</v>
      </c>
      <c r="B83" s="19">
        <v>9</v>
      </c>
      <c r="C83">
        <f>VLOOKUP(A83,'upz datos'!A:E,5,FALSE)</f>
        <v>4915888.3333200002</v>
      </c>
      <c r="D83">
        <f t="shared" si="1"/>
        <v>1.8307982992611528E-2</v>
      </c>
    </row>
    <row r="84" spans="1:4" x14ac:dyDescent="0.25">
      <c r="A84" s="19" t="s">
        <v>244</v>
      </c>
      <c r="B84" s="19">
        <v>8</v>
      </c>
      <c r="C84">
        <f>VLOOKUP(A84,'upz datos'!A:E,5,FALSE)</f>
        <v>3433737.9763799999</v>
      </c>
      <c r="D84">
        <f t="shared" si="1"/>
        <v>2.3298225010266967E-2</v>
      </c>
    </row>
    <row r="85" spans="1:4" x14ac:dyDescent="0.25">
      <c r="A85" s="19" t="s">
        <v>245</v>
      </c>
      <c r="B85" s="19">
        <v>8</v>
      </c>
      <c r="C85">
        <f>VLOOKUP(A85,'upz datos'!A:E,5,FALSE)</f>
        <v>3189343.87072</v>
      </c>
      <c r="D85">
        <f t="shared" si="1"/>
        <v>2.508352916549568E-2</v>
      </c>
    </row>
    <row r="86" spans="1:4" x14ac:dyDescent="0.25">
      <c r="A86" s="19" t="s">
        <v>247</v>
      </c>
      <c r="B86" s="19">
        <v>4</v>
      </c>
      <c r="C86">
        <f>VLOOKUP(A86,'upz datos'!A:E,5,FALSE)</f>
        <v>1799021.03853</v>
      </c>
      <c r="D86">
        <f t="shared" si="1"/>
        <v>2.2234314743025153E-2</v>
      </c>
    </row>
    <row r="87" spans="1:4" x14ac:dyDescent="0.25">
      <c r="A87" s="19" t="s">
        <v>248</v>
      </c>
      <c r="B87" s="19">
        <v>8</v>
      </c>
      <c r="C87">
        <f>VLOOKUP(A87,'upz datos'!A:E,5,FALSE)</f>
        <v>3173216.6152400002</v>
      </c>
      <c r="D87">
        <f t="shared" si="1"/>
        <v>2.5211011317596215E-2</v>
      </c>
    </row>
    <row r="88" spans="1:4" x14ac:dyDescent="0.25">
      <c r="A88" s="19" t="s">
        <v>249</v>
      </c>
      <c r="B88" s="19">
        <v>5</v>
      </c>
      <c r="C88">
        <f>VLOOKUP(A88,'upz datos'!A:E,5,FALSE)</f>
        <v>1472415.4648899999</v>
      </c>
      <c r="D88">
        <f t="shared" si="1"/>
        <v>3.3957806877378427E-2</v>
      </c>
    </row>
    <row r="89" spans="1:4" x14ac:dyDescent="0.25">
      <c r="A89" s="19" t="s">
        <v>250</v>
      </c>
      <c r="B89" s="19">
        <v>4</v>
      </c>
      <c r="C89">
        <f>VLOOKUP(A89,'upz datos'!A:E,5,FALSE)</f>
        <v>4303798.5391800003</v>
      </c>
      <c r="D89">
        <f t="shared" si="1"/>
        <v>9.294115334594906E-3</v>
      </c>
    </row>
    <row r="90" spans="1:4" x14ac:dyDescent="0.25">
      <c r="A90" s="19" t="s">
        <v>251</v>
      </c>
      <c r="B90" s="19">
        <v>10</v>
      </c>
      <c r="C90">
        <f>VLOOKUP(A90,'upz datos'!A:E,5,FALSE)</f>
        <v>7146564.9200999998</v>
      </c>
      <c r="D90">
        <f t="shared" si="1"/>
        <v>1.399273652699159E-2</v>
      </c>
    </row>
    <row r="91" spans="1:4" x14ac:dyDescent="0.25">
      <c r="A91" s="19" t="s">
        <v>252</v>
      </c>
      <c r="B91" s="19">
        <v>3</v>
      </c>
      <c r="C91">
        <f>VLOOKUP(A91,'upz datos'!A:E,5,FALSE)</f>
        <v>4610321.21294</v>
      </c>
      <c r="D91">
        <f t="shared" si="1"/>
        <v>6.5071387901991786E-3</v>
      </c>
    </row>
    <row r="92" spans="1:4" x14ac:dyDescent="0.25">
      <c r="A92" s="19" t="s">
        <v>253</v>
      </c>
      <c r="B92" s="19">
        <v>10</v>
      </c>
      <c r="C92">
        <f>VLOOKUP(A92,'upz datos'!A:E,5,FALSE)</f>
        <v>5769039.1781900004</v>
      </c>
      <c r="D92">
        <f t="shared" si="1"/>
        <v>1.7333908977087996E-2</v>
      </c>
    </row>
    <row r="93" spans="1:4" x14ac:dyDescent="0.25">
      <c r="A93" s="19" t="s">
        <v>254</v>
      </c>
      <c r="B93" s="19">
        <v>10</v>
      </c>
      <c r="C93">
        <f>VLOOKUP(A93,'upz datos'!A:E,5,FALSE)</f>
        <v>3359784.8590799998</v>
      </c>
      <c r="D93">
        <f t="shared" si="1"/>
        <v>2.9763810539756616E-2</v>
      </c>
    </row>
    <row r="94" spans="1:4" x14ac:dyDescent="0.25">
      <c r="A94" s="19" t="s">
        <v>271</v>
      </c>
      <c r="B94" s="19">
        <v>1</v>
      </c>
      <c r="C94">
        <f>VLOOKUP(A94,'upz datos'!A:E,5,FALSE)</f>
        <v>1130182.3433999999</v>
      </c>
      <c r="D94">
        <f t="shared" si="1"/>
        <v>8.8481297362303143E-3</v>
      </c>
    </row>
    <row r="95" spans="1:4" x14ac:dyDescent="0.25">
      <c r="A95" s="19" t="s">
        <v>255</v>
      </c>
      <c r="B95" s="19">
        <v>9</v>
      </c>
      <c r="C95">
        <f>VLOOKUP(A95,'upz datos'!A:E,5,FALSE)</f>
        <v>3557883.9591399999</v>
      </c>
      <c r="D95">
        <f t="shared" si="1"/>
        <v>2.5295934615516383E-2</v>
      </c>
    </row>
    <row r="96" spans="1:4" x14ac:dyDescent="0.25">
      <c r="A96" s="19" t="s">
        <v>256</v>
      </c>
      <c r="B96" s="19">
        <v>18</v>
      </c>
      <c r="C96">
        <f>VLOOKUP(A96,'upz datos'!A:E,5,FALSE)</f>
        <v>2851990.0515700001</v>
      </c>
      <c r="D96">
        <f t="shared" si="1"/>
        <v>6.3113824643571709E-2</v>
      </c>
    </row>
    <row r="97" spans="1:4" x14ac:dyDescent="0.25">
      <c r="A97" s="19" t="s">
        <v>257</v>
      </c>
      <c r="B97" s="19">
        <v>14</v>
      </c>
      <c r="C97">
        <f>VLOOKUP(A97,'upz datos'!A:E,5,FALSE)</f>
        <v>1461892.7367100001</v>
      </c>
      <c r="D97">
        <f t="shared" si="1"/>
        <v>9.5766260057540881E-2</v>
      </c>
    </row>
    <row r="98" spans="1:4" x14ac:dyDescent="0.25">
      <c r="A98" s="19" t="s">
        <v>258</v>
      </c>
      <c r="B98" s="19">
        <v>20</v>
      </c>
      <c r="C98">
        <f>VLOOKUP(A98,'upz datos'!A:E,5,FALSE)</f>
        <v>858972.81450400001</v>
      </c>
      <c r="D98">
        <f t="shared" si="1"/>
        <v>0.23283623954442234</v>
      </c>
    </row>
    <row r="99" spans="1:4" x14ac:dyDescent="0.25">
      <c r="A99" s="19" t="s">
        <v>259</v>
      </c>
      <c r="B99" s="19">
        <v>26</v>
      </c>
      <c r="C99">
        <f>VLOOKUP(A99,'upz datos'!A:E,5,FALSE)</f>
        <v>1725738.60149</v>
      </c>
      <c r="D99">
        <f t="shared" si="1"/>
        <v>0.15066012881413002</v>
      </c>
    </row>
    <row r="100" spans="1:4" x14ac:dyDescent="0.25">
      <c r="A100" s="19" t="s">
        <v>260</v>
      </c>
      <c r="B100" s="19">
        <v>10</v>
      </c>
      <c r="C100">
        <f>VLOOKUP(A100,'upz datos'!A:E,5,FALSE)</f>
        <v>2060243.2107200001</v>
      </c>
      <c r="D100">
        <f t="shared" si="1"/>
        <v>4.8537958761214729E-2</v>
      </c>
    </row>
    <row r="101" spans="1:4" x14ac:dyDescent="0.25">
      <c r="A101" s="19" t="s">
        <v>261</v>
      </c>
      <c r="B101" s="19">
        <v>4</v>
      </c>
      <c r="C101">
        <f>VLOOKUP(A101,'upz datos'!A:E,5,FALSE)</f>
        <v>923683.06812099996</v>
      </c>
      <c r="D101">
        <f t="shared" si="1"/>
        <v>4.3304896863996759E-2</v>
      </c>
    </row>
    <row r="102" spans="1:4" x14ac:dyDescent="0.25">
      <c r="A102" s="19" t="s">
        <v>262</v>
      </c>
      <c r="B102" s="19">
        <v>1</v>
      </c>
      <c r="C102">
        <f>VLOOKUP(A102,'upz datos'!A:E,5,FALSE)</f>
        <v>2001371.2542399999</v>
      </c>
      <c r="D102">
        <f t="shared" si="1"/>
        <v>4.996574213212329E-3</v>
      </c>
    </row>
    <row r="103" spans="1:4" x14ac:dyDescent="0.25">
      <c r="A103" s="19" t="s">
        <v>263</v>
      </c>
      <c r="B103" s="19">
        <v>35</v>
      </c>
      <c r="C103">
        <f>VLOOKUP(A103,'upz datos'!A:E,5,FALSE)</f>
        <v>4224476.0252900003</v>
      </c>
      <c r="D103">
        <f t="shared" si="1"/>
        <v>8.285051161486312E-2</v>
      </c>
    </row>
    <row r="104" spans="1:4" x14ac:dyDescent="0.25">
      <c r="A104" s="19" t="s">
        <v>264</v>
      </c>
      <c r="B104" s="19">
        <v>32</v>
      </c>
      <c r="C104">
        <f>VLOOKUP(A104,'upz datos'!A:E,5,FALSE)</f>
        <v>4140271.1548700002</v>
      </c>
      <c r="D104">
        <f t="shared" si="1"/>
        <v>7.7289623802440935E-2</v>
      </c>
    </row>
    <row r="105" spans="1:4" x14ac:dyDescent="0.25">
      <c r="A105" s="19" t="s">
        <v>265</v>
      </c>
      <c r="B105" s="19">
        <v>4</v>
      </c>
      <c r="C105">
        <f>VLOOKUP(A105,'upz datos'!A:E,5,FALSE)</f>
        <v>1593025.3067900001</v>
      </c>
      <c r="D105">
        <f t="shared" si="1"/>
        <v>2.5109456723321839E-2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workbookViewId="0">
      <selection activeCell="C1" sqref="C1:F1"/>
    </sheetView>
  </sheetViews>
  <sheetFormatPr baseColWidth="10" defaultRowHeight="15" x14ac:dyDescent="0.25"/>
  <cols>
    <col min="1" max="1" width="10.140625" style="19" bestFit="1" customWidth="1"/>
    <col min="2" max="2" width="10.7109375" style="19" customWidth="1"/>
    <col min="3" max="3" width="17.85546875" style="19" bestFit="1" customWidth="1"/>
    <col min="5" max="5" width="12" bestFit="1" customWidth="1"/>
    <col min="6" max="6" width="12.28515625" customWidth="1"/>
  </cols>
  <sheetData>
    <row r="1" spans="1:6" ht="27" customHeight="1" x14ac:dyDescent="0.25">
      <c r="A1" s="19" t="s">
        <v>266</v>
      </c>
      <c r="B1" s="19" t="s">
        <v>500</v>
      </c>
      <c r="C1" s="19" t="s">
        <v>501</v>
      </c>
      <c r="D1" s="19" t="s">
        <v>402</v>
      </c>
      <c r="E1" s="19" t="s">
        <v>504</v>
      </c>
      <c r="F1" t="s">
        <v>505</v>
      </c>
    </row>
    <row r="2" spans="1:6" x14ac:dyDescent="0.25">
      <c r="A2" s="19" t="s">
        <v>156</v>
      </c>
      <c r="B2" s="19">
        <v>3</v>
      </c>
      <c r="C2" s="19">
        <v>401</v>
      </c>
      <c r="D2">
        <f>VLOOKUP(A2,'upz datos'!A:I,8,FALSE)</f>
        <v>6309529.9611813286</v>
      </c>
      <c r="E2">
        <f t="shared" ref="E2:E62" si="0">C2/(D2/10000)</f>
        <v>0.6355465501663472</v>
      </c>
      <c r="F2">
        <f t="shared" ref="F2:F33" si="1">(E2-$E$114)/($E$115-$E$114)</f>
        <v>1.4525327337573109E-3</v>
      </c>
    </row>
    <row r="3" spans="1:6" x14ac:dyDescent="0.25">
      <c r="A3" s="19" t="s">
        <v>157</v>
      </c>
      <c r="B3" s="19">
        <v>6</v>
      </c>
      <c r="C3" s="19">
        <v>4865</v>
      </c>
      <c r="D3">
        <f>VLOOKUP(A3,'upz datos'!A:I,8,FALSE)</f>
        <v>3452642.5388943069</v>
      </c>
      <c r="E3">
        <f t="shared" si="0"/>
        <v>14.090656490486253</v>
      </c>
      <c r="F3">
        <f t="shared" si="1"/>
        <v>3.5602516023070262E-2</v>
      </c>
    </row>
    <row r="4" spans="1:6" x14ac:dyDescent="0.25">
      <c r="A4" s="19" t="s">
        <v>158</v>
      </c>
      <c r="B4" s="19">
        <v>8</v>
      </c>
      <c r="C4" s="19">
        <v>46838</v>
      </c>
      <c r="D4">
        <f>VLOOKUP(A4,'upz datos'!A:I,8,FALSE)</f>
        <v>2375681.1925792326</v>
      </c>
      <c r="E4">
        <f t="shared" si="0"/>
        <v>197.1560836795145</v>
      </c>
      <c r="F4">
        <f t="shared" si="1"/>
        <v>0.50023500933494669</v>
      </c>
    </row>
    <row r="5" spans="1:6" x14ac:dyDescent="0.25">
      <c r="A5" s="19" t="s">
        <v>159</v>
      </c>
      <c r="B5" s="19">
        <v>8</v>
      </c>
      <c r="C5" s="19">
        <v>71621</v>
      </c>
      <c r="D5">
        <f>VLOOKUP(A5,'upz datos'!A:I,8,FALSE)</f>
        <v>2357008.0168628739</v>
      </c>
      <c r="E5">
        <f t="shared" si="0"/>
        <v>303.86404919965429</v>
      </c>
      <c r="F5">
        <f t="shared" si="1"/>
        <v>0.77106707652076978</v>
      </c>
    </row>
    <row r="6" spans="1:6" x14ac:dyDescent="0.25">
      <c r="A6" s="19" t="s">
        <v>160</v>
      </c>
      <c r="B6" s="19">
        <v>14</v>
      </c>
      <c r="C6" s="19">
        <v>45439</v>
      </c>
      <c r="D6">
        <f>VLOOKUP(A6,'upz datos'!A:I,8,FALSE)</f>
        <v>4509421.4814785859</v>
      </c>
      <c r="E6">
        <f t="shared" si="0"/>
        <v>100.76458851014542</v>
      </c>
      <c r="F6">
        <f t="shared" si="1"/>
        <v>0.25558684489285227</v>
      </c>
    </row>
    <row r="7" spans="1:6" x14ac:dyDescent="0.25">
      <c r="A7" s="19" t="s">
        <v>161</v>
      </c>
      <c r="B7" s="19">
        <v>3</v>
      </c>
      <c r="C7" s="19">
        <v>1382</v>
      </c>
      <c r="D7">
        <f>VLOOKUP(A7,'upz datos'!A:I,8,FALSE)</f>
        <v>1652469.1153786308</v>
      </c>
      <c r="E7">
        <f t="shared" si="0"/>
        <v>8.3632425389284322</v>
      </c>
      <c r="F7">
        <f t="shared" si="1"/>
        <v>2.1065950242172067E-2</v>
      </c>
    </row>
    <row r="8" spans="1:6" x14ac:dyDescent="0.25">
      <c r="A8" s="19" t="s">
        <v>162</v>
      </c>
      <c r="B8" s="19">
        <v>5</v>
      </c>
      <c r="C8" s="19">
        <v>3854</v>
      </c>
      <c r="D8">
        <f>VLOOKUP(A8,'upz datos'!A:I,8,FALSE)</f>
        <v>3986842.7142616832</v>
      </c>
      <c r="E8">
        <f t="shared" si="0"/>
        <v>9.6667972032443625</v>
      </c>
      <c r="F8">
        <f t="shared" si="1"/>
        <v>2.4374460555394866E-2</v>
      </c>
    </row>
    <row r="9" spans="1:6" x14ac:dyDescent="0.25">
      <c r="A9" s="19" t="s">
        <v>163</v>
      </c>
      <c r="B9" s="19">
        <v>1</v>
      </c>
      <c r="C9" s="19">
        <v>2467</v>
      </c>
      <c r="D9">
        <f>VLOOKUP(A9,'upz datos'!A:I,8,FALSE)</f>
        <v>1617052.0109660146</v>
      </c>
      <c r="E9">
        <f t="shared" si="0"/>
        <v>15.256157397969117</v>
      </c>
      <c r="F9">
        <f t="shared" si="1"/>
        <v>3.8560636520840977E-2</v>
      </c>
    </row>
    <row r="10" spans="1:6" x14ac:dyDescent="0.25">
      <c r="A10" s="19" t="s">
        <v>164</v>
      </c>
      <c r="B10" s="19">
        <v>5</v>
      </c>
      <c r="C10" s="19">
        <v>10148</v>
      </c>
      <c r="D10">
        <f>VLOOKUP(A10,'upz datos'!A:I,8,FALSE)</f>
        <v>1928784.7712346709</v>
      </c>
      <c r="E10">
        <f t="shared" si="0"/>
        <v>52.613439049002714</v>
      </c>
      <c r="F10">
        <f t="shared" si="1"/>
        <v>0.1333759557397505</v>
      </c>
    </row>
    <row r="11" spans="1:6" x14ac:dyDescent="0.25">
      <c r="A11" s="19" t="s">
        <v>165</v>
      </c>
      <c r="B11" s="19">
        <v>6</v>
      </c>
      <c r="C11" s="19">
        <v>34013</v>
      </c>
      <c r="D11">
        <f>VLOOKUP(A11,'upz datos'!A:I,8,FALSE)</f>
        <v>1739559.5116946816</v>
      </c>
      <c r="E11">
        <f t="shared" si="0"/>
        <v>195.52650985113169</v>
      </c>
      <c r="F11">
        <f t="shared" si="1"/>
        <v>0.49609904023065771</v>
      </c>
    </row>
    <row r="12" spans="1:6" x14ac:dyDescent="0.25">
      <c r="A12" s="19" t="s">
        <v>166</v>
      </c>
      <c r="B12" s="19">
        <v>8</v>
      </c>
      <c r="C12" s="19">
        <v>58068</v>
      </c>
      <c r="D12">
        <f>VLOOKUP(A12,'upz datos'!A:I,8,FALSE)</f>
        <v>3469535.2118885294</v>
      </c>
      <c r="E12">
        <f t="shared" si="0"/>
        <v>167.36535718394555</v>
      </c>
      <c r="F12">
        <f t="shared" si="1"/>
        <v>0.42462412124019033</v>
      </c>
    </row>
    <row r="13" spans="1:6" x14ac:dyDescent="0.25">
      <c r="A13" s="19" t="s">
        <v>167</v>
      </c>
      <c r="B13" s="19">
        <v>2</v>
      </c>
      <c r="C13" s="19">
        <v>10205</v>
      </c>
      <c r="D13">
        <f>VLOOKUP(A13,'upz datos'!A:I,8,FALSE)</f>
        <v>1805296.6480331451</v>
      </c>
      <c r="E13">
        <f t="shared" si="0"/>
        <v>56.528105844090817</v>
      </c>
      <c r="F13">
        <f t="shared" si="1"/>
        <v>0.14331164606323726</v>
      </c>
    </row>
    <row r="14" spans="1:6" x14ac:dyDescent="0.25">
      <c r="A14" s="19" t="s">
        <v>168</v>
      </c>
      <c r="B14" s="19">
        <v>6</v>
      </c>
      <c r="C14" s="19">
        <v>6575</v>
      </c>
      <c r="D14">
        <f>VLOOKUP(A14,'upz datos'!A:I,8,FALSE)</f>
        <v>2752775.1031215698</v>
      </c>
      <c r="E14">
        <f t="shared" si="0"/>
        <v>23.884987889290823</v>
      </c>
      <c r="F14">
        <f t="shared" si="1"/>
        <v>6.0461194627907937E-2</v>
      </c>
    </row>
    <row r="15" spans="1:6" x14ac:dyDescent="0.25">
      <c r="A15" s="19" t="s">
        <v>169</v>
      </c>
      <c r="B15" s="19">
        <v>4</v>
      </c>
      <c r="C15" s="19">
        <v>26668</v>
      </c>
      <c r="D15">
        <f>VLOOKUP(A15,'upz datos'!A:I,8,FALSE)</f>
        <v>2257012.6380057596</v>
      </c>
      <c r="E15">
        <f t="shared" si="0"/>
        <v>118.15618375785074</v>
      </c>
      <c r="F15">
        <f t="shared" si="1"/>
        <v>0.29972789537240785</v>
      </c>
    </row>
    <row r="16" spans="1:6" x14ac:dyDescent="0.25">
      <c r="A16" s="19" t="s">
        <v>170</v>
      </c>
      <c r="B16" s="19">
        <v>5</v>
      </c>
      <c r="C16" s="19">
        <v>41314</v>
      </c>
      <c r="D16">
        <f>VLOOKUP(A16,'upz datos'!A:I,8,FALSE)</f>
        <v>3564474.2313481388</v>
      </c>
      <c r="E16">
        <f t="shared" si="0"/>
        <v>115.90489176961846</v>
      </c>
      <c r="F16">
        <f t="shared" si="1"/>
        <v>0.29401396333331609</v>
      </c>
    </row>
    <row r="17" spans="1:6" x14ac:dyDescent="0.25">
      <c r="A17" s="19" t="s">
        <v>171</v>
      </c>
      <c r="B17" s="19">
        <v>8</v>
      </c>
      <c r="C17" s="19">
        <v>53701</v>
      </c>
      <c r="D17">
        <f>VLOOKUP(A17,'upz datos'!A:I,8,FALSE)</f>
        <v>4776034.5756777227</v>
      </c>
      <c r="E17">
        <f t="shared" si="0"/>
        <v>112.43846573782349</v>
      </c>
      <c r="F17">
        <f t="shared" si="1"/>
        <v>0.28521593852456278</v>
      </c>
    </row>
    <row r="18" spans="1:6" x14ac:dyDescent="0.25">
      <c r="A18" s="19" t="s">
        <v>172</v>
      </c>
      <c r="B18" s="19">
        <v>4</v>
      </c>
      <c r="C18" s="19">
        <v>12446</v>
      </c>
      <c r="D18">
        <f>VLOOKUP(A18,'upz datos'!A:I,8,FALSE)</f>
        <v>2772279.0499501568</v>
      </c>
      <c r="E18">
        <f t="shared" si="0"/>
        <v>44.894470490709679</v>
      </c>
      <c r="F18">
        <f t="shared" si="1"/>
        <v>0.11378468904288605</v>
      </c>
    </row>
    <row r="19" spans="1:6" x14ac:dyDescent="0.25">
      <c r="A19" s="19" t="s">
        <v>173</v>
      </c>
      <c r="B19" s="19">
        <v>6</v>
      </c>
      <c r="C19" s="19">
        <v>34241</v>
      </c>
      <c r="D19">
        <f>VLOOKUP(A19,'upz datos'!A:I,8,FALSE)</f>
        <v>2615813.6077054078</v>
      </c>
      <c r="E19">
        <f t="shared" si="0"/>
        <v>130.89999952265794</v>
      </c>
      <c r="F19">
        <f t="shared" si="1"/>
        <v>0.33207256571256721</v>
      </c>
    </row>
    <row r="20" spans="1:6" x14ac:dyDescent="0.25">
      <c r="A20" s="19" t="s">
        <v>174</v>
      </c>
      <c r="B20" s="19">
        <v>2</v>
      </c>
      <c r="C20" s="19">
        <v>40179</v>
      </c>
      <c r="D20">
        <f>VLOOKUP(A20,'upz datos'!A:I,8,FALSE)</f>
        <v>2721091.6434775298</v>
      </c>
      <c r="E20">
        <f t="shared" si="0"/>
        <v>147.65765091487918</v>
      </c>
      <c r="F20">
        <f t="shared" si="1"/>
        <v>0.37460462361107599</v>
      </c>
    </row>
    <row r="21" spans="1:6" x14ac:dyDescent="0.25">
      <c r="A21" s="19" t="s">
        <v>175</v>
      </c>
      <c r="B21" s="19">
        <v>2</v>
      </c>
      <c r="C21" s="19">
        <v>34522</v>
      </c>
      <c r="D21">
        <f>VLOOKUP(A21,'upz datos'!A:I,8,FALSE)</f>
        <v>2002441.2050110502</v>
      </c>
      <c r="E21">
        <f t="shared" si="0"/>
        <v>172.3995686545488</v>
      </c>
      <c r="F21">
        <f t="shared" si="1"/>
        <v>0.43740129202203543</v>
      </c>
    </row>
    <row r="22" spans="1:6" x14ac:dyDescent="0.25">
      <c r="A22" s="19" t="s">
        <v>176</v>
      </c>
      <c r="B22" s="19">
        <v>3</v>
      </c>
      <c r="C22" s="19">
        <v>7402</v>
      </c>
      <c r="D22">
        <f>VLOOKUP(A22,'upz datos'!A:I,8,FALSE)</f>
        <v>7430911.5259425519</v>
      </c>
      <c r="E22">
        <f t="shared" si="0"/>
        <v>9.9610928944025012</v>
      </c>
      <c r="F22">
        <f t="shared" si="1"/>
        <v>2.5121403016641546E-2</v>
      </c>
    </row>
    <row r="23" spans="1:6" x14ac:dyDescent="0.25">
      <c r="A23" s="19" t="s">
        <v>177</v>
      </c>
      <c r="B23" s="19">
        <v>5</v>
      </c>
      <c r="C23" s="19">
        <v>34914</v>
      </c>
      <c r="D23">
        <f>VLOOKUP(A23,'upz datos'!A:I,8,FALSE)</f>
        <v>2906631.384696648</v>
      </c>
      <c r="E23">
        <f t="shared" si="0"/>
        <v>120.1184305097009</v>
      </c>
      <c r="F23">
        <f t="shared" si="1"/>
        <v>0.30470821096123746</v>
      </c>
    </row>
    <row r="24" spans="1:6" x14ac:dyDescent="0.25">
      <c r="A24" s="19" t="s">
        <v>178</v>
      </c>
      <c r="B24" s="19">
        <v>13</v>
      </c>
      <c r="C24" s="19">
        <v>34497</v>
      </c>
      <c r="D24">
        <f>VLOOKUP(A24,'upz datos'!A:I,8,FALSE)</f>
        <v>6722632.155177786</v>
      </c>
      <c r="E24">
        <f t="shared" si="0"/>
        <v>51.314721977507482</v>
      </c>
      <c r="F24">
        <f t="shared" si="1"/>
        <v>0.13007972356581607</v>
      </c>
    </row>
    <row r="25" spans="1:6" x14ac:dyDescent="0.25">
      <c r="A25" s="19" t="s">
        <v>179</v>
      </c>
      <c r="B25" s="19">
        <v>13</v>
      </c>
      <c r="C25" s="19">
        <v>46420</v>
      </c>
      <c r="D25">
        <f>VLOOKUP(A25,'upz datos'!A:I,8,FALSE)</f>
        <v>4926919.5519809155</v>
      </c>
      <c r="E25">
        <f t="shared" si="0"/>
        <v>94.217085361859404</v>
      </c>
      <c r="F25">
        <f t="shared" si="1"/>
        <v>0.23896883700644661</v>
      </c>
    </row>
    <row r="26" spans="1:6" x14ac:dyDescent="0.25">
      <c r="A26" s="19" t="s">
        <v>180</v>
      </c>
      <c r="B26" s="19">
        <v>3</v>
      </c>
      <c r="C26" s="19">
        <v>14237</v>
      </c>
      <c r="D26">
        <f>VLOOKUP(A26,'upz datos'!A:I,8,FALSE)</f>
        <v>2856068.3552607461</v>
      </c>
      <c r="E26">
        <f t="shared" si="0"/>
        <v>49.848246712219272</v>
      </c>
      <c r="F26">
        <f t="shared" si="1"/>
        <v>0.12635770969703958</v>
      </c>
    </row>
    <row r="27" spans="1:6" x14ac:dyDescent="0.25">
      <c r="A27" s="19" t="s">
        <v>181</v>
      </c>
      <c r="B27" s="19">
        <v>6</v>
      </c>
      <c r="C27" s="19">
        <v>103818</v>
      </c>
      <c r="D27">
        <f>VLOOKUP(A27,'upz datos'!A:I,8,FALSE)</f>
        <v>4586983.2036362085</v>
      </c>
      <c r="E27">
        <f t="shared" si="0"/>
        <v>226.33176401801745</v>
      </c>
      <c r="F27">
        <f t="shared" si="1"/>
        <v>0.57428486849132032</v>
      </c>
    </row>
    <row r="28" spans="1:6" x14ac:dyDescent="0.25">
      <c r="A28" s="19" t="s">
        <v>182</v>
      </c>
      <c r="B28" s="19">
        <v>4</v>
      </c>
      <c r="C28" s="19">
        <v>7038</v>
      </c>
      <c r="D28">
        <f>VLOOKUP(A28,'upz datos'!A:I,8,FALSE)</f>
        <v>4382732.2695393125</v>
      </c>
      <c r="E28">
        <f t="shared" si="0"/>
        <v>16.058475779858195</v>
      </c>
      <c r="F28">
        <f t="shared" si="1"/>
        <v>4.0596975090778309E-2</v>
      </c>
    </row>
    <row r="29" spans="1:6" x14ac:dyDescent="0.25">
      <c r="A29" s="19" t="s">
        <v>183</v>
      </c>
      <c r="B29" s="19">
        <v>6</v>
      </c>
      <c r="C29" s="19">
        <v>11097</v>
      </c>
      <c r="D29">
        <f>VLOOKUP(A29,'upz datos'!A:I,8,FALSE)</f>
        <v>3286562.3434250117</v>
      </c>
      <c r="E29">
        <f t="shared" si="0"/>
        <v>33.764763422791269</v>
      </c>
      <c r="F29">
        <f t="shared" si="1"/>
        <v>8.5536736252444179E-2</v>
      </c>
    </row>
    <row r="30" spans="1:6" x14ac:dyDescent="0.25">
      <c r="A30" s="19" t="s">
        <v>184</v>
      </c>
      <c r="B30" s="19">
        <v>7</v>
      </c>
      <c r="C30" s="19">
        <v>32276</v>
      </c>
      <c r="D30">
        <f>VLOOKUP(A30,'upz datos'!A:I,8,FALSE)</f>
        <v>4334033.5384536702</v>
      </c>
      <c r="E30">
        <f t="shared" si="0"/>
        <v>74.47104346016593</v>
      </c>
      <c r="F30">
        <f t="shared" si="1"/>
        <v>0.18885204093685815</v>
      </c>
    </row>
    <row r="31" spans="1:6" x14ac:dyDescent="0.25">
      <c r="A31" s="19" t="s">
        <v>185</v>
      </c>
      <c r="B31" s="19">
        <v>3</v>
      </c>
      <c r="C31" s="19">
        <v>384</v>
      </c>
      <c r="D31">
        <f>VLOOKUP(A31,'upz datos'!A:I,8,FALSE)</f>
        <v>6720733.3997226795</v>
      </c>
      <c r="E31">
        <f t="shared" si="0"/>
        <v>0.57136621431203494</v>
      </c>
      <c r="F31">
        <f t="shared" si="1"/>
        <v>1.2896386803717354E-3</v>
      </c>
    </row>
    <row r="32" spans="1:6" x14ac:dyDescent="0.25">
      <c r="A32" s="19" t="s">
        <v>186</v>
      </c>
      <c r="B32" s="19">
        <v>5</v>
      </c>
      <c r="C32" s="19">
        <v>51275</v>
      </c>
      <c r="D32">
        <f>VLOOKUP(A32,'upz datos'!A:I,8,FALSE)</f>
        <v>2847741.1572758583</v>
      </c>
      <c r="E32">
        <f t="shared" si="0"/>
        <v>180.05498803497133</v>
      </c>
      <c r="F32">
        <f t="shared" si="1"/>
        <v>0.45683126658736373</v>
      </c>
    </row>
    <row r="33" spans="1:6" x14ac:dyDescent="0.25">
      <c r="A33" s="19" t="s">
        <v>187</v>
      </c>
      <c r="B33" s="19">
        <v>6</v>
      </c>
      <c r="C33" s="19">
        <v>16910</v>
      </c>
      <c r="D33">
        <f>VLOOKUP(A33,'upz datos'!A:I,8,FALSE)</f>
        <v>2748166.4842550261</v>
      </c>
      <c r="E33">
        <f t="shared" si="0"/>
        <v>61.531934462056327</v>
      </c>
      <c r="F33">
        <f t="shared" si="1"/>
        <v>0.15601170310060439</v>
      </c>
    </row>
    <row r="34" spans="1:6" x14ac:dyDescent="0.25">
      <c r="A34" s="19" t="s">
        <v>188</v>
      </c>
      <c r="B34" s="19">
        <v>10</v>
      </c>
      <c r="C34" s="19">
        <v>29146</v>
      </c>
      <c r="D34">
        <f>VLOOKUP(A34,'upz datos'!A:I,8,FALSE)</f>
        <v>3362551.1130934283</v>
      </c>
      <c r="E34">
        <f t="shared" si="0"/>
        <v>86.678236314411606</v>
      </c>
      <c r="F34">
        <f t="shared" ref="F34:F65" si="2">(E34-$E$114)/($E$115-$E$114)</f>
        <v>0.21983472586704153</v>
      </c>
    </row>
    <row r="35" spans="1:6" x14ac:dyDescent="0.25">
      <c r="A35" s="19" t="s">
        <v>189</v>
      </c>
      <c r="B35" s="19">
        <v>9</v>
      </c>
      <c r="C35" s="19">
        <v>5718</v>
      </c>
      <c r="D35">
        <f>VLOOKUP(A35,'upz datos'!A:I,8,FALSE)</f>
        <v>4204837.9397055181</v>
      </c>
      <c r="E35">
        <f t="shared" si="0"/>
        <v>13.598621592537416</v>
      </c>
      <c r="F35">
        <f t="shared" si="2"/>
        <v>3.4353698018814542E-2</v>
      </c>
    </row>
    <row r="36" spans="1:6" x14ac:dyDescent="0.25">
      <c r="A36" s="19" t="s">
        <v>190</v>
      </c>
      <c r="B36" s="19">
        <v>10</v>
      </c>
      <c r="C36" s="19">
        <v>19757</v>
      </c>
      <c r="D36">
        <f>VLOOKUP(A36,'upz datos'!A:I,8,FALSE)</f>
        <v>7565952.4484468661</v>
      </c>
      <c r="E36">
        <f t="shared" si="0"/>
        <v>26.113037498743076</v>
      </c>
      <c r="F36">
        <f t="shared" si="2"/>
        <v>6.6116135930360462E-2</v>
      </c>
    </row>
    <row r="37" spans="1:6" x14ac:dyDescent="0.25">
      <c r="A37" s="19" t="s">
        <v>191</v>
      </c>
      <c r="B37" s="19">
        <v>5</v>
      </c>
      <c r="C37" s="19">
        <v>30707</v>
      </c>
      <c r="D37">
        <f>VLOOKUP(A37,'upz datos'!A:I,8,FALSE)</f>
        <v>3934776.5591172646</v>
      </c>
      <c r="E37">
        <f t="shared" si="0"/>
        <v>78.040009486304527</v>
      </c>
      <c r="F37">
        <f t="shared" si="2"/>
        <v>0.19791031921874194</v>
      </c>
    </row>
    <row r="38" spans="1:6" x14ac:dyDescent="0.25">
      <c r="A38" s="19" t="s">
        <v>192</v>
      </c>
      <c r="B38" s="19">
        <v>11</v>
      </c>
      <c r="C38" s="19">
        <v>30490</v>
      </c>
      <c r="D38">
        <f>VLOOKUP(A38,'upz datos'!A:I,8,FALSE)</f>
        <v>4733431.44494092</v>
      </c>
      <c r="E38">
        <f t="shared" si="0"/>
        <v>64.414157793681881</v>
      </c>
      <c r="F38">
        <f t="shared" si="2"/>
        <v>0.16332698176035948</v>
      </c>
    </row>
    <row r="39" spans="1:6" x14ac:dyDescent="0.25">
      <c r="A39" s="19" t="s">
        <v>193</v>
      </c>
      <c r="B39" s="19">
        <v>15</v>
      </c>
      <c r="C39" s="19">
        <v>14556</v>
      </c>
      <c r="D39">
        <f>VLOOKUP(A39,'upz datos'!A:I,8,FALSE)</f>
        <v>6529011.3486371608</v>
      </c>
      <c r="E39">
        <f t="shared" si="0"/>
        <v>22.294340173016181</v>
      </c>
      <c r="F39">
        <f t="shared" si="2"/>
        <v>5.6424022641138473E-2</v>
      </c>
    </row>
    <row r="40" spans="1:6" x14ac:dyDescent="0.25">
      <c r="A40" s="19" t="s">
        <v>194</v>
      </c>
      <c r="B40" s="19">
        <v>24</v>
      </c>
      <c r="C40" s="19">
        <v>17741</v>
      </c>
      <c r="D40">
        <f>VLOOKUP(A40,'upz datos'!A:I,8,FALSE)</f>
        <v>7100888.2665200531</v>
      </c>
      <c r="E40">
        <f t="shared" si="0"/>
        <v>24.984198221575973</v>
      </c>
      <c r="F40">
        <f t="shared" si="2"/>
        <v>6.3251065141450943E-2</v>
      </c>
    </row>
    <row r="41" spans="1:6" x14ac:dyDescent="0.25">
      <c r="A41" s="19" t="s">
        <v>195</v>
      </c>
      <c r="B41" s="19">
        <v>14</v>
      </c>
      <c r="C41" s="19">
        <v>12964</v>
      </c>
      <c r="D41">
        <f>VLOOKUP(A41,'upz datos'!A:I,8,FALSE)</f>
        <v>3732645.0764678852</v>
      </c>
      <c r="E41">
        <f t="shared" si="0"/>
        <v>34.731402891023144</v>
      </c>
      <c r="F41">
        <f t="shared" si="2"/>
        <v>8.7990132904967114E-2</v>
      </c>
    </row>
    <row r="42" spans="1:6" x14ac:dyDescent="0.25">
      <c r="A42" s="19" t="s">
        <v>196</v>
      </c>
      <c r="B42" s="19">
        <v>1</v>
      </c>
      <c r="C42" s="19">
        <v>6158</v>
      </c>
      <c r="D42">
        <f>VLOOKUP(A42,'upz datos'!A:I,8,FALSE)</f>
        <v>4536367.4732151208</v>
      </c>
      <c r="E42">
        <f t="shared" si="0"/>
        <v>13.574738017499181</v>
      </c>
      <c r="F42">
        <f t="shared" si="2"/>
        <v>3.4293079882503318E-2</v>
      </c>
    </row>
    <row r="43" spans="1:6" x14ac:dyDescent="0.25">
      <c r="A43" s="19" t="s">
        <v>197</v>
      </c>
      <c r="B43" s="19">
        <v>10</v>
      </c>
      <c r="C43" s="19">
        <v>22578</v>
      </c>
      <c r="D43">
        <f>VLOOKUP(A43,'upz datos'!A:I,8,FALSE)</f>
        <v>4537818.2051281678</v>
      </c>
      <c r="E43">
        <f t="shared" si="0"/>
        <v>49.755188461460854</v>
      </c>
      <c r="F43">
        <f t="shared" si="2"/>
        <v>0.12612152153340297</v>
      </c>
    </row>
    <row r="44" spans="1:6" x14ac:dyDescent="0.25">
      <c r="A44" s="19" t="s">
        <v>198</v>
      </c>
      <c r="B44" s="19">
        <v>6</v>
      </c>
      <c r="C44" s="19">
        <v>23487</v>
      </c>
      <c r="D44">
        <f>VLOOKUP(A44,'upz datos'!A:I,8,FALSE)</f>
        <v>3085797.7335500703</v>
      </c>
      <c r="E44">
        <f t="shared" si="0"/>
        <v>76.113219426664344</v>
      </c>
      <c r="F44">
        <f t="shared" si="2"/>
        <v>0.19301999512398677</v>
      </c>
    </row>
    <row r="45" spans="1:6" x14ac:dyDescent="0.25">
      <c r="A45" s="19" t="s">
        <v>199</v>
      </c>
      <c r="B45" s="19">
        <v>17</v>
      </c>
      <c r="C45" s="19">
        <v>1990</v>
      </c>
      <c r="D45">
        <f>VLOOKUP(A45,'upz datos'!A:I,8,FALSE)</f>
        <v>4000322.254561211</v>
      </c>
      <c r="E45">
        <f t="shared" si="0"/>
        <v>4.9745992281771301</v>
      </c>
      <c r="F45">
        <f t="shared" si="2"/>
        <v>1.2465343264682913E-2</v>
      </c>
    </row>
    <row r="46" spans="1:6" x14ac:dyDescent="0.25">
      <c r="A46" s="19" t="s">
        <v>200</v>
      </c>
      <c r="B46" s="19">
        <v>12</v>
      </c>
      <c r="C46" s="19">
        <v>4192</v>
      </c>
      <c r="D46">
        <f>VLOOKUP(A46,'upz datos'!A:I,8,FALSE)</f>
        <v>2349163.7325150152</v>
      </c>
      <c r="E46">
        <f t="shared" si="0"/>
        <v>17.844648042101536</v>
      </c>
      <c r="F46">
        <f t="shared" si="2"/>
        <v>4.5130401660906663E-2</v>
      </c>
    </row>
    <row r="47" spans="1:6" x14ac:dyDescent="0.25">
      <c r="A47" s="19" t="s">
        <v>201</v>
      </c>
      <c r="B47" s="19">
        <v>12</v>
      </c>
      <c r="C47" s="19">
        <v>4947</v>
      </c>
      <c r="D47">
        <f>VLOOKUP(A47,'upz datos'!A:I,8,FALSE)</f>
        <v>2625356.4499650323</v>
      </c>
      <c r="E47">
        <f t="shared" si="0"/>
        <v>18.843155564898208</v>
      </c>
      <c r="F47">
        <f t="shared" si="2"/>
        <v>4.7664681601316344E-2</v>
      </c>
    </row>
    <row r="48" spans="1:6" x14ac:dyDescent="0.25">
      <c r="A48" s="19" t="s">
        <v>202</v>
      </c>
      <c r="B48" s="19">
        <v>6</v>
      </c>
      <c r="C48" s="19">
        <v>4091</v>
      </c>
      <c r="D48">
        <f>VLOOKUP(A48,'upz datos'!A:I,8,FALSE)</f>
        <v>1332358.5297244512</v>
      </c>
      <c r="E48">
        <f t="shared" si="0"/>
        <v>30.704948470935008</v>
      </c>
      <c r="F48">
        <f t="shared" si="2"/>
        <v>7.7770717993376953E-2</v>
      </c>
    </row>
    <row r="49" spans="1:6" x14ac:dyDescent="0.25">
      <c r="A49" s="19" t="s">
        <v>203</v>
      </c>
      <c r="B49" s="19">
        <v>5</v>
      </c>
      <c r="C49" s="19">
        <v>6578</v>
      </c>
      <c r="D49">
        <f>VLOOKUP(A49,'upz datos'!A:I,8,FALSE)</f>
        <v>2079471.0681163608</v>
      </c>
      <c r="E49">
        <f t="shared" si="0"/>
        <v>31.633044098846369</v>
      </c>
      <c r="F49">
        <f t="shared" si="2"/>
        <v>8.0126287760152404E-2</v>
      </c>
    </row>
    <row r="50" spans="1:6" x14ac:dyDescent="0.25">
      <c r="A50" s="19" t="s">
        <v>204</v>
      </c>
      <c r="B50" s="19">
        <v>6</v>
      </c>
      <c r="C50" s="19">
        <v>9237</v>
      </c>
      <c r="D50">
        <f>VLOOKUP(A50,'upz datos'!A:I,8,FALSE)</f>
        <v>2004626.7302880576</v>
      </c>
      <c r="E50">
        <f t="shared" si="0"/>
        <v>46.078403826694839</v>
      </c>
      <c r="F50">
        <f t="shared" si="2"/>
        <v>0.11678959229666001</v>
      </c>
    </row>
    <row r="51" spans="1:6" x14ac:dyDescent="0.25">
      <c r="A51" s="19" t="s">
        <v>205</v>
      </c>
      <c r="B51" s="19">
        <v>10</v>
      </c>
      <c r="C51" s="19">
        <v>21092</v>
      </c>
      <c r="D51">
        <f>VLOOKUP(A51,'upz datos'!A:I,8,FALSE)</f>
        <v>3547155.1627180669</v>
      </c>
      <c r="E51">
        <f t="shared" si="0"/>
        <v>59.461734918406847</v>
      </c>
      <c r="F51">
        <f t="shared" si="2"/>
        <v>0.15075739599090773</v>
      </c>
    </row>
    <row r="52" spans="1:6" x14ac:dyDescent="0.25">
      <c r="A52" s="19" t="s">
        <v>206</v>
      </c>
      <c r="B52" s="19">
        <v>14</v>
      </c>
      <c r="C52" s="19">
        <v>11230</v>
      </c>
      <c r="D52">
        <f>VLOOKUP(A52,'upz datos'!A:I,8,FALSE)</f>
        <v>3795817.4860473983</v>
      </c>
      <c r="E52">
        <f t="shared" si="0"/>
        <v>29.585194865872879</v>
      </c>
      <c r="F52">
        <f t="shared" si="2"/>
        <v>7.4928707257631871E-2</v>
      </c>
    </row>
    <row r="53" spans="1:6" x14ac:dyDescent="0.25">
      <c r="A53" s="19" t="s">
        <v>207</v>
      </c>
      <c r="B53" s="19">
        <v>12</v>
      </c>
      <c r="C53" s="19">
        <v>18550</v>
      </c>
      <c r="D53">
        <f>VLOOKUP(A53,'upz datos'!A:I,8,FALSE)</f>
        <v>4455787.0152847869</v>
      </c>
      <c r="E53">
        <f t="shared" si="0"/>
        <v>41.631253774849462</v>
      </c>
      <c r="F53">
        <f t="shared" si="2"/>
        <v>0.10550242328583766</v>
      </c>
    </row>
    <row r="54" spans="1:6" x14ac:dyDescent="0.25">
      <c r="A54" s="19" t="s">
        <v>208</v>
      </c>
      <c r="B54" s="19">
        <v>8</v>
      </c>
      <c r="C54" s="19">
        <v>7080</v>
      </c>
      <c r="D54">
        <f>VLOOKUP(A54,'upz datos'!A:I,8,FALSE)</f>
        <v>2528220.4116081228</v>
      </c>
      <c r="E54">
        <f t="shared" si="0"/>
        <v>28.003887507168063</v>
      </c>
      <c r="F54">
        <f t="shared" si="2"/>
        <v>7.0915241733042242E-2</v>
      </c>
    </row>
    <row r="55" spans="1:6" x14ac:dyDescent="0.25">
      <c r="A55" s="19" t="s">
        <v>209</v>
      </c>
      <c r="B55" s="19">
        <v>12</v>
      </c>
      <c r="C55" s="19">
        <v>13461</v>
      </c>
      <c r="D55">
        <f>VLOOKUP(A55,'upz datos'!A:I,8,FALSE)</f>
        <v>6638420.2026411127</v>
      </c>
      <c r="E55">
        <f t="shared" si="0"/>
        <v>20.277414790110011</v>
      </c>
      <c r="F55">
        <f t="shared" si="2"/>
        <v>5.1304928971332368E-2</v>
      </c>
    </row>
    <row r="56" spans="1:6" x14ac:dyDescent="0.25">
      <c r="A56" s="19" t="s">
        <v>210</v>
      </c>
      <c r="B56" s="19">
        <v>11</v>
      </c>
      <c r="C56" s="19">
        <v>22312</v>
      </c>
      <c r="D56">
        <f>VLOOKUP(A56,'upz datos'!A:I,8,FALSE)</f>
        <v>3293127.011625804</v>
      </c>
      <c r="E56">
        <f t="shared" si="0"/>
        <v>67.753232478526996</v>
      </c>
      <c r="F56">
        <f t="shared" si="2"/>
        <v>0.17180178019716194</v>
      </c>
    </row>
    <row r="57" spans="1:6" x14ac:dyDescent="0.25">
      <c r="A57" s="19" t="s">
        <v>211</v>
      </c>
      <c r="B57" s="19">
        <v>6</v>
      </c>
      <c r="C57" s="19">
        <v>23978</v>
      </c>
      <c r="D57">
        <f>VLOOKUP(A57,'upz datos'!A:I,8,FALSE)</f>
        <v>3809694.9756401512</v>
      </c>
      <c r="E57">
        <f t="shared" si="0"/>
        <v>62.939422062184718</v>
      </c>
      <c r="F57">
        <f t="shared" si="2"/>
        <v>0.15958400226705452</v>
      </c>
    </row>
    <row r="58" spans="1:6" x14ac:dyDescent="0.25">
      <c r="A58" s="19" t="s">
        <v>212</v>
      </c>
      <c r="B58" s="19">
        <v>10</v>
      </c>
      <c r="C58" s="19">
        <v>24116</v>
      </c>
      <c r="D58">
        <f>VLOOKUP(A58,'upz datos'!A:I,8,FALSE)</f>
        <v>4385930.8534259852</v>
      </c>
      <c r="E58">
        <f t="shared" si="0"/>
        <v>54.984906980834531</v>
      </c>
      <c r="F58">
        <f t="shared" si="2"/>
        <v>0.13939490248952879</v>
      </c>
    </row>
    <row r="59" spans="1:6" x14ac:dyDescent="0.25">
      <c r="A59" s="19" t="s">
        <v>213</v>
      </c>
      <c r="B59" s="19">
        <v>12</v>
      </c>
      <c r="C59" s="19">
        <v>22486</v>
      </c>
      <c r="D59">
        <f>VLOOKUP(A59,'upz datos'!A:I,8,FALSE)</f>
        <v>5031965.7148717083</v>
      </c>
      <c r="E59">
        <f t="shared" si="0"/>
        <v>44.686314005566089</v>
      </c>
      <c r="F59">
        <f t="shared" si="2"/>
        <v>0.1132563737395741</v>
      </c>
    </row>
    <row r="60" spans="1:6" x14ac:dyDescent="0.25">
      <c r="A60" s="19" t="s">
        <v>214</v>
      </c>
      <c r="B60" s="19">
        <v>8</v>
      </c>
      <c r="C60" s="19">
        <v>9040</v>
      </c>
      <c r="D60">
        <f>VLOOKUP(A60,'upz datos'!A:I,8,FALSE)</f>
        <v>3372133.0052016675</v>
      </c>
      <c r="E60">
        <f t="shared" si="0"/>
        <v>26.807958007751747</v>
      </c>
      <c r="F60">
        <f t="shared" si="2"/>
        <v>6.7879891401353129E-2</v>
      </c>
    </row>
    <row r="61" spans="1:6" x14ac:dyDescent="0.25">
      <c r="A61" s="19" t="s">
        <v>215</v>
      </c>
      <c r="B61" s="19">
        <v>14</v>
      </c>
      <c r="C61" s="19">
        <v>5974</v>
      </c>
      <c r="D61">
        <f>VLOOKUP(A61,'upz datos'!A:I,8,FALSE)</f>
        <v>4304382.4994536787</v>
      </c>
      <c r="E61">
        <f t="shared" si="0"/>
        <v>13.878878098677877</v>
      </c>
      <c r="F61">
        <f t="shared" si="2"/>
        <v>3.506500807453828E-2</v>
      </c>
    </row>
    <row r="62" spans="1:6" x14ac:dyDescent="0.25">
      <c r="A62" s="19" t="s">
        <v>216</v>
      </c>
      <c r="B62" s="19">
        <v>3</v>
      </c>
      <c r="C62" s="19">
        <v>2641</v>
      </c>
      <c r="D62">
        <f>VLOOKUP(A62,'upz datos'!A:I,8,FALSE)</f>
        <v>2105837.3328170227</v>
      </c>
      <c r="E62">
        <f t="shared" si="0"/>
        <v>12.541329564459183</v>
      </c>
      <c r="F62">
        <f t="shared" si="2"/>
        <v>3.1670219009654027E-2</v>
      </c>
    </row>
    <row r="63" spans="1:6" x14ac:dyDescent="0.25">
      <c r="A63" s="19" t="s">
        <v>217</v>
      </c>
      <c r="B63" s="19">
        <v>16</v>
      </c>
      <c r="C63" s="19">
        <v>2167</v>
      </c>
      <c r="D63">
        <f>VLOOKUP(A63,'upz datos'!A:I,8,FALSE)</f>
        <v>3858577.7550248052</v>
      </c>
      <c r="E63">
        <f t="shared" ref="E63:E113" si="3">C63/(D63/10000)</f>
        <v>5.6160589149150608</v>
      </c>
      <c r="F63">
        <f t="shared" ref="F63:F114" si="4">(E63-$E$114)/($E$115-$E$114)</f>
        <v>1.4093411536144948E-2</v>
      </c>
    </row>
    <row r="64" spans="1:6" x14ac:dyDescent="0.25">
      <c r="A64" s="19" t="s">
        <v>218</v>
      </c>
      <c r="B64" s="19">
        <v>16</v>
      </c>
      <c r="C64" s="19">
        <v>1224</v>
      </c>
      <c r="D64">
        <f>VLOOKUP(A64,'upz datos'!A:I,8,FALSE)</f>
        <v>3649394.8984691175</v>
      </c>
      <c r="E64">
        <f t="shared" si="3"/>
        <v>3.3539806846155651</v>
      </c>
      <c r="F64">
        <f t="shared" si="4"/>
        <v>8.3521032817725788E-3</v>
      </c>
    </row>
    <row r="65" spans="1:6" x14ac:dyDescent="0.25">
      <c r="A65" s="19" t="s">
        <v>219</v>
      </c>
      <c r="B65" s="19">
        <v>12</v>
      </c>
      <c r="C65" s="19">
        <v>177</v>
      </c>
      <c r="D65">
        <f>VLOOKUP(A65,'upz datos'!A:I,8,FALSE)</f>
        <v>1877160.2548855834</v>
      </c>
      <c r="E65">
        <f t="shared" si="3"/>
        <v>0.94291363531340322</v>
      </c>
      <c r="F65">
        <f t="shared" si="4"/>
        <v>2.2326512811355441E-3</v>
      </c>
    </row>
    <row r="66" spans="1:6" x14ac:dyDescent="0.25">
      <c r="A66" s="19" t="s">
        <v>220</v>
      </c>
      <c r="B66" s="19">
        <v>8</v>
      </c>
      <c r="C66" s="19">
        <v>2102</v>
      </c>
      <c r="D66">
        <f>VLOOKUP(A66,'upz datos'!A:I,8,FALSE)</f>
        <v>1845365.6540290392</v>
      </c>
      <c r="E66">
        <f t="shared" si="3"/>
        <v>11.390696447669564</v>
      </c>
      <c r="F66">
        <f t="shared" si="4"/>
        <v>2.8749833974913735E-2</v>
      </c>
    </row>
    <row r="67" spans="1:6" x14ac:dyDescent="0.25">
      <c r="A67" s="19" t="s">
        <v>221</v>
      </c>
      <c r="B67" s="19">
        <v>10</v>
      </c>
      <c r="C67" s="19">
        <v>2191</v>
      </c>
      <c r="D67">
        <f>VLOOKUP(A67,'upz datos'!A:I,8,FALSE)</f>
        <v>3628884.9245690284</v>
      </c>
      <c r="E67">
        <f t="shared" si="3"/>
        <v>6.037667342841428</v>
      </c>
      <c r="F67">
        <f t="shared" si="4"/>
        <v>1.516348237407796E-2</v>
      </c>
    </row>
    <row r="68" spans="1:6" x14ac:dyDescent="0.25">
      <c r="A68" s="19" t="s">
        <v>222</v>
      </c>
      <c r="B68" s="19">
        <v>9</v>
      </c>
      <c r="C68" s="19">
        <v>1375</v>
      </c>
      <c r="D68">
        <f>VLOOKUP(A68,'upz datos'!A:I,8,FALSE)</f>
        <v>2114331.6115994006</v>
      </c>
      <c r="E68">
        <f t="shared" si="3"/>
        <v>6.5032372048766369</v>
      </c>
      <c r="F68">
        <f t="shared" si="4"/>
        <v>1.6345130318913118E-2</v>
      </c>
    </row>
    <row r="69" spans="1:6" x14ac:dyDescent="0.25">
      <c r="A69" s="19" t="s">
        <v>223</v>
      </c>
      <c r="B69" s="19">
        <v>7</v>
      </c>
      <c r="C69" s="19">
        <v>810</v>
      </c>
      <c r="D69">
        <f>VLOOKUP(A69,'upz datos'!A:I,8,FALSE)</f>
        <v>2887408.7042033835</v>
      </c>
      <c r="E69">
        <f t="shared" si="3"/>
        <v>2.8052835015037245</v>
      </c>
      <c r="F69">
        <f t="shared" si="4"/>
        <v>6.9594725476295827E-3</v>
      </c>
    </row>
    <row r="70" spans="1:6" x14ac:dyDescent="0.25">
      <c r="A70" s="19" t="s">
        <v>224</v>
      </c>
      <c r="B70" s="19">
        <v>22</v>
      </c>
      <c r="C70" s="19">
        <v>3404</v>
      </c>
      <c r="D70">
        <f>VLOOKUP(A70,'upz datos'!A:I,8,FALSE)</f>
        <v>5357986.0838599103</v>
      </c>
      <c r="E70">
        <f t="shared" si="3"/>
        <v>6.3531333354037898</v>
      </c>
      <c r="F70">
        <f t="shared" si="4"/>
        <v>1.5964156498788608E-2</v>
      </c>
    </row>
    <row r="71" spans="1:6" x14ac:dyDescent="0.25">
      <c r="A71" s="19" t="s">
        <v>225</v>
      </c>
      <c r="B71" s="19">
        <v>18</v>
      </c>
      <c r="C71" s="19">
        <v>2205</v>
      </c>
      <c r="D71">
        <f>VLOOKUP(A71,'upz datos'!A:I,8,FALSE)</f>
        <v>4930356.2005212475</v>
      </c>
      <c r="E71">
        <f t="shared" si="3"/>
        <v>4.4722935023779478</v>
      </c>
      <c r="F71">
        <f t="shared" si="4"/>
        <v>1.1190457201450907E-2</v>
      </c>
    </row>
    <row r="72" spans="1:6" x14ac:dyDescent="0.25">
      <c r="A72" s="19" t="s">
        <v>226</v>
      </c>
      <c r="B72" s="19">
        <v>12</v>
      </c>
      <c r="C72" s="19">
        <v>908</v>
      </c>
      <c r="D72">
        <f>VLOOKUP(A72,'upz datos'!A:I,8,FALSE)</f>
        <v>2164934.3150621429</v>
      </c>
      <c r="E72">
        <f t="shared" si="3"/>
        <v>4.1941226284915558</v>
      </c>
      <c r="F72">
        <f t="shared" si="4"/>
        <v>1.0484440622104546E-2</v>
      </c>
    </row>
    <row r="73" spans="1:6" x14ac:dyDescent="0.25">
      <c r="A73" s="19" t="s">
        <v>270</v>
      </c>
      <c r="B73" s="19">
        <v>5</v>
      </c>
      <c r="C73" s="19">
        <v>34</v>
      </c>
      <c r="D73">
        <f>VLOOKUP(A73,'upz datos'!A:I,8,FALSE)</f>
        <v>4190395.1094176346</v>
      </c>
      <c r="E73">
        <f t="shared" si="3"/>
        <v>8.1137933565231732E-2</v>
      </c>
      <c r="F73">
        <f t="shared" si="4"/>
        <v>4.5405993332545744E-5</v>
      </c>
    </row>
    <row r="74" spans="1:6" x14ac:dyDescent="0.25">
      <c r="A74" s="19" t="s">
        <v>227</v>
      </c>
      <c r="B74" s="19">
        <v>22</v>
      </c>
      <c r="C74" s="19">
        <v>180</v>
      </c>
      <c r="D74">
        <f>VLOOKUP(A74,'upz datos'!A:I,8,FALSE)</f>
        <v>9254733.4386970252</v>
      </c>
      <c r="E74">
        <f t="shared" si="3"/>
        <v>0.19449506697552407</v>
      </c>
      <c r="F74">
        <f t="shared" si="4"/>
        <v>3.3311410042764561E-4</v>
      </c>
    </row>
    <row r="75" spans="1:6" x14ac:dyDescent="0.25">
      <c r="A75" s="19" t="s">
        <v>228</v>
      </c>
      <c r="B75" s="19">
        <v>5</v>
      </c>
      <c r="C75" s="19">
        <v>5532</v>
      </c>
      <c r="D75">
        <f>VLOOKUP(A75,'upz datos'!A:I,8,FALSE)</f>
        <v>3272483.2606541226</v>
      </c>
      <c r="E75">
        <f t="shared" si="3"/>
        <v>16.90459372707145</v>
      </c>
      <c r="F75">
        <f t="shared" si="4"/>
        <v>4.2744479933643491E-2</v>
      </c>
    </row>
    <row r="76" spans="1:6" x14ac:dyDescent="0.25">
      <c r="A76" s="19" t="s">
        <v>229</v>
      </c>
      <c r="B76" s="19">
        <v>2</v>
      </c>
      <c r="C76" s="19">
        <v>222</v>
      </c>
      <c r="D76">
        <f>VLOOKUP(A76,'upz datos'!A:I,8,FALSE)</f>
        <v>3167349.5315800882</v>
      </c>
      <c r="E76">
        <f t="shared" si="3"/>
        <v>0.70090148809453123</v>
      </c>
      <c r="F76">
        <f t="shared" si="4"/>
        <v>1.6184080070193666E-3</v>
      </c>
    </row>
    <row r="77" spans="1:6" x14ac:dyDescent="0.25">
      <c r="A77" s="19" t="s">
        <v>230</v>
      </c>
      <c r="B77" s="19">
        <v>6</v>
      </c>
      <c r="C77" s="19">
        <v>44</v>
      </c>
      <c r="D77">
        <f>VLOOKUP(A77,'upz datos'!A:I,8,FALSE)</f>
        <v>6956747.1903825896</v>
      </c>
      <c r="E77">
        <f t="shared" si="3"/>
        <v>6.3247950221373792E-2</v>
      </c>
      <c r="F77">
        <f t="shared" si="4"/>
        <v>0</v>
      </c>
    </row>
    <row r="78" spans="1:6" x14ac:dyDescent="0.25">
      <c r="A78" s="19" t="s">
        <v>231</v>
      </c>
      <c r="B78" s="19">
        <v>7</v>
      </c>
      <c r="C78" s="19">
        <v>6462</v>
      </c>
      <c r="D78">
        <f>VLOOKUP(A78,'upz datos'!A:I,8,FALSE)</f>
        <v>3062641.92058921</v>
      </c>
      <c r="E78">
        <f t="shared" si="3"/>
        <v>21.099430385765764</v>
      </c>
      <c r="F78">
        <f t="shared" si="4"/>
        <v>5.3391260408214791E-2</v>
      </c>
    </row>
    <row r="79" spans="1:6" x14ac:dyDescent="0.25">
      <c r="A79" s="19" t="s">
        <v>232</v>
      </c>
      <c r="B79" s="19">
        <v>8</v>
      </c>
      <c r="C79" s="19">
        <v>3076</v>
      </c>
      <c r="D79">
        <f>VLOOKUP(A79,'upz datos'!A:I,8,FALSE)</f>
        <v>1786033.7754899475</v>
      </c>
      <c r="E79">
        <f t="shared" si="3"/>
        <v>17.222518645573693</v>
      </c>
      <c r="F79">
        <f t="shared" si="4"/>
        <v>4.3551394979471025E-2</v>
      </c>
    </row>
    <row r="80" spans="1:6" x14ac:dyDescent="0.25">
      <c r="A80" s="19" t="s">
        <v>233</v>
      </c>
      <c r="B80" s="19">
        <v>24</v>
      </c>
      <c r="C80" s="19">
        <v>3242</v>
      </c>
      <c r="D80">
        <f>VLOOKUP(A80,'upz datos'!A:I,8,FALSE)</f>
        <v>5863865.7488079788</v>
      </c>
      <c r="E80">
        <f t="shared" si="3"/>
        <v>5.528775962613131</v>
      </c>
      <c r="F80">
        <f t="shared" si="4"/>
        <v>1.3871881472416464E-2</v>
      </c>
    </row>
    <row r="81" spans="1:6" x14ac:dyDescent="0.25">
      <c r="A81" s="19" t="s">
        <v>234</v>
      </c>
      <c r="B81" s="19">
        <v>11</v>
      </c>
      <c r="C81" s="19">
        <v>1117</v>
      </c>
      <c r="D81">
        <f>VLOOKUP(A81,'upz datos'!A:I,8,FALSE)</f>
        <v>2108622.1256560255</v>
      </c>
      <c r="E81">
        <f t="shared" si="3"/>
        <v>5.2972981095533349</v>
      </c>
      <c r="F81">
        <f t="shared" si="4"/>
        <v>1.3284374952670397E-2</v>
      </c>
    </row>
    <row r="82" spans="1:6" x14ac:dyDescent="0.25">
      <c r="A82" s="19" t="s">
        <v>235</v>
      </c>
      <c r="B82" s="19">
        <v>27</v>
      </c>
      <c r="C82" s="19">
        <v>10841</v>
      </c>
      <c r="D82">
        <f>VLOOKUP(A82,'upz datos'!A:I,8,FALSE)</f>
        <v>5598956.3368738946</v>
      </c>
      <c r="E82">
        <f t="shared" si="3"/>
        <v>19.362537136792412</v>
      </c>
      <c r="F82">
        <f t="shared" si="4"/>
        <v>4.8982907322223566E-2</v>
      </c>
    </row>
    <row r="83" spans="1:6" x14ac:dyDescent="0.25">
      <c r="A83" s="19" t="s">
        <v>236</v>
      </c>
      <c r="B83" s="19">
        <v>15</v>
      </c>
      <c r="C83" s="19">
        <v>2282</v>
      </c>
      <c r="D83">
        <f>VLOOKUP(A83,'upz datos'!A:I,8,FALSE)</f>
        <v>5374763.3267983506</v>
      </c>
      <c r="E83">
        <f t="shared" si="3"/>
        <v>4.2457683459698421</v>
      </c>
      <c r="F83">
        <f t="shared" si="4"/>
        <v>1.0615520962337435E-2</v>
      </c>
    </row>
    <row r="84" spans="1:6" x14ac:dyDescent="0.25">
      <c r="A84" s="19" t="s">
        <v>237</v>
      </c>
      <c r="B84" s="19">
        <v>20</v>
      </c>
      <c r="C84" s="19">
        <v>10612</v>
      </c>
      <c r="D84">
        <f>VLOOKUP(A84,'upz datos'!A:I,8,FALSE)</f>
        <v>7263801.5131177064</v>
      </c>
      <c r="E84">
        <f t="shared" si="3"/>
        <v>14.609430035823223</v>
      </c>
      <c r="F84">
        <f t="shared" si="4"/>
        <v>3.6919198531260446E-2</v>
      </c>
    </row>
    <row r="85" spans="1:6" x14ac:dyDescent="0.25">
      <c r="A85" s="19" t="s">
        <v>238</v>
      </c>
      <c r="B85" s="19">
        <v>6</v>
      </c>
      <c r="C85" s="19">
        <v>5195</v>
      </c>
      <c r="D85">
        <f>VLOOKUP(A85,'upz datos'!A:I,8,FALSE)</f>
        <v>4745041.651663986</v>
      </c>
      <c r="E85">
        <f t="shared" si="3"/>
        <v>10.94827059774749</v>
      </c>
      <c r="F85">
        <f t="shared" si="4"/>
        <v>2.7626927105433359E-2</v>
      </c>
    </row>
    <row r="86" spans="1:6" x14ac:dyDescent="0.25">
      <c r="A86" s="19" t="s">
        <v>239</v>
      </c>
      <c r="B86" s="19">
        <v>17</v>
      </c>
      <c r="C86" s="19">
        <v>12010</v>
      </c>
      <c r="D86">
        <f>VLOOKUP(A86,'upz datos'!A:I,8,FALSE)</f>
        <v>5550407.0282540899</v>
      </c>
      <c r="E86">
        <f t="shared" si="3"/>
        <v>21.638052738949867</v>
      </c>
      <c r="F86">
        <f t="shared" si="4"/>
        <v>5.4758320539426933E-2</v>
      </c>
    </row>
    <row r="87" spans="1:6" x14ac:dyDescent="0.25">
      <c r="A87" s="19" t="s">
        <v>240</v>
      </c>
      <c r="B87" s="19">
        <v>14</v>
      </c>
      <c r="C87" s="19">
        <v>13525</v>
      </c>
      <c r="D87">
        <f>VLOOKUP(A87,'upz datos'!A:I,8,FALSE)</f>
        <v>5876344.4098700704</v>
      </c>
      <c r="E87">
        <f t="shared" si="3"/>
        <v>23.016009710532007</v>
      </c>
      <c r="F87">
        <f t="shared" si="4"/>
        <v>5.8255668964051072E-2</v>
      </c>
    </row>
    <row r="88" spans="1:6" x14ac:dyDescent="0.25">
      <c r="A88" s="19" t="s">
        <v>241</v>
      </c>
      <c r="B88" s="19">
        <v>12</v>
      </c>
      <c r="C88" s="19">
        <v>20647</v>
      </c>
      <c r="D88">
        <f>VLOOKUP(A88,'upz datos'!A:I,8,FALSE)</f>
        <v>4964574.3436492607</v>
      </c>
      <c r="E88">
        <f t="shared" si="3"/>
        <v>41.588661123409047</v>
      </c>
      <c r="F88">
        <f t="shared" si="4"/>
        <v>0.10539432024235534</v>
      </c>
    </row>
    <row r="89" spans="1:6" x14ac:dyDescent="0.25">
      <c r="A89" s="19" t="s">
        <v>242</v>
      </c>
      <c r="B89" s="19">
        <v>6</v>
      </c>
      <c r="C89" s="19">
        <v>14642</v>
      </c>
      <c r="D89">
        <f>VLOOKUP(A89,'upz datos'!A:I,8,FALSE)</f>
        <v>3599678.3292270252</v>
      </c>
      <c r="E89">
        <f t="shared" si="3"/>
        <v>40.675856731743416</v>
      </c>
      <c r="F89">
        <f t="shared" si="4"/>
        <v>0.10307756067219521</v>
      </c>
    </row>
    <row r="90" spans="1:6" x14ac:dyDescent="0.25">
      <c r="A90" s="19" t="s">
        <v>243</v>
      </c>
      <c r="B90" s="19">
        <v>12</v>
      </c>
      <c r="C90" s="19">
        <v>20051</v>
      </c>
      <c r="D90">
        <f>VLOOKUP(A90,'upz datos'!A:I,8,FALSE)</f>
        <v>4915888.1480564512</v>
      </c>
      <c r="E90">
        <f t="shared" si="3"/>
        <v>40.788153424376375</v>
      </c>
      <c r="F90">
        <f t="shared" si="4"/>
        <v>0.10336257730854159</v>
      </c>
    </row>
    <row r="91" spans="1:6" x14ac:dyDescent="0.25">
      <c r="A91" s="19" t="s">
        <v>244</v>
      </c>
      <c r="B91" s="19">
        <v>6</v>
      </c>
      <c r="C91" s="19">
        <v>1577</v>
      </c>
      <c r="D91">
        <f>VLOOKUP(A91,'upz datos'!A:I,8,FALSE)</f>
        <v>3433738.0128680216</v>
      </c>
      <c r="E91">
        <f t="shared" si="3"/>
        <v>4.5926625563457426</v>
      </c>
      <c r="F91">
        <f t="shared" si="4"/>
        <v>1.1495962039373685E-2</v>
      </c>
    </row>
    <row r="92" spans="1:6" x14ac:dyDescent="0.25">
      <c r="A92" s="19" t="s">
        <v>245</v>
      </c>
      <c r="B92" s="19">
        <v>4</v>
      </c>
      <c r="C92" s="19">
        <v>4573</v>
      </c>
      <c r="D92">
        <f>VLOOKUP(A92,'upz datos'!A:I,8,FALSE)</f>
        <v>3189343.8336411086</v>
      </c>
      <c r="E92">
        <f t="shared" si="3"/>
        <v>14.338372525922495</v>
      </c>
      <c r="F92">
        <f t="shared" si="4"/>
        <v>3.6231236153055416E-2</v>
      </c>
    </row>
    <row r="93" spans="1:6" x14ac:dyDescent="0.25">
      <c r="A93" s="19" t="s">
        <v>246</v>
      </c>
      <c r="B93" s="19">
        <v>8</v>
      </c>
      <c r="C93" s="19">
        <v>6650</v>
      </c>
      <c r="D93">
        <f>VLOOKUP(A93,'upz datos'!A:I,8,FALSE)</f>
        <v>1845254.8448385417</v>
      </c>
      <c r="E93">
        <f t="shared" si="3"/>
        <v>36.03838254971155</v>
      </c>
      <c r="F93">
        <f t="shared" si="4"/>
        <v>9.1307336086632065E-2</v>
      </c>
    </row>
    <row r="94" spans="1:6" x14ac:dyDescent="0.25">
      <c r="A94" s="19" t="s">
        <v>247</v>
      </c>
      <c r="B94" s="19">
        <v>5</v>
      </c>
      <c r="C94" s="19">
        <v>3322</v>
      </c>
      <c r="D94">
        <f>VLOOKUP(A94,'upz datos'!A:I,8,FALSE)</f>
        <v>1799021.049631658</v>
      </c>
      <c r="E94">
        <f t="shared" si="3"/>
        <v>18.465598280132216</v>
      </c>
      <c r="F94">
        <f t="shared" si="4"/>
        <v>4.6706415557953906E-2</v>
      </c>
    </row>
    <row r="95" spans="1:6" x14ac:dyDescent="0.25">
      <c r="A95" s="19" t="s">
        <v>248</v>
      </c>
      <c r="B95" s="19">
        <v>19</v>
      </c>
      <c r="C95" s="19">
        <v>6865</v>
      </c>
      <c r="D95">
        <f>VLOOKUP(A95,'upz datos'!A:I,8,FALSE)</f>
        <v>3173216.5939636161</v>
      </c>
      <c r="E95">
        <f t="shared" si="3"/>
        <v>21.63419923196933</v>
      </c>
      <c r="F95">
        <f t="shared" si="4"/>
        <v>5.4748540076868524E-2</v>
      </c>
    </row>
    <row r="96" spans="1:6" x14ac:dyDescent="0.25">
      <c r="A96" s="19" t="s">
        <v>249</v>
      </c>
      <c r="B96" s="19">
        <v>2</v>
      </c>
      <c r="C96" s="19">
        <v>650</v>
      </c>
      <c r="D96">
        <f>VLOOKUP(A96,'upz datos'!A:I,8,FALSE)</f>
        <v>1472415.5302835952</v>
      </c>
      <c r="E96">
        <f t="shared" si="3"/>
        <v>4.4145146979997314</v>
      </c>
      <c r="F96">
        <f t="shared" si="4"/>
        <v>1.1043810669929094E-2</v>
      </c>
    </row>
    <row r="97" spans="1:6" x14ac:dyDescent="0.25">
      <c r="A97" s="19" t="s">
        <v>250</v>
      </c>
      <c r="B97" s="19">
        <v>23</v>
      </c>
      <c r="C97" s="19">
        <v>8021</v>
      </c>
      <c r="D97">
        <f>VLOOKUP(A97,'upz datos'!A:I,8,FALSE)</f>
        <v>4303797.1404389776</v>
      </c>
      <c r="E97">
        <f t="shared" si="3"/>
        <v>18.637030831759592</v>
      </c>
      <c r="F97">
        <f t="shared" si="4"/>
        <v>4.7141523022648464E-2</v>
      </c>
    </row>
    <row r="98" spans="1:6" x14ac:dyDescent="0.25">
      <c r="A98" s="19" t="s">
        <v>251</v>
      </c>
      <c r="B98" s="19">
        <v>23</v>
      </c>
      <c r="C98" s="19">
        <v>12473</v>
      </c>
      <c r="D98">
        <f>VLOOKUP(A98,'upz datos'!A:I,8,FALSE)</f>
        <v>7146564.7950399909</v>
      </c>
      <c r="E98">
        <f t="shared" si="3"/>
        <v>17.453140575534658</v>
      </c>
      <c r="F98">
        <f t="shared" si="4"/>
        <v>4.4136729108233172E-2</v>
      </c>
    </row>
    <row r="99" spans="1:6" x14ac:dyDescent="0.25">
      <c r="A99" s="19" t="s">
        <v>252</v>
      </c>
      <c r="B99" s="19">
        <v>13</v>
      </c>
      <c r="C99" s="19">
        <v>3377</v>
      </c>
      <c r="D99">
        <f>VLOOKUP(A99,'upz datos'!A:I,8,FALSE)</f>
        <v>4610321.5284335529</v>
      </c>
      <c r="E99">
        <f t="shared" si="3"/>
        <v>7.3248687302453765</v>
      </c>
      <c r="F99">
        <f t="shared" si="4"/>
        <v>1.8430486959309923E-2</v>
      </c>
    </row>
    <row r="100" spans="1:6" x14ac:dyDescent="0.25">
      <c r="A100" s="19" t="s">
        <v>253</v>
      </c>
      <c r="B100" s="19">
        <v>13</v>
      </c>
      <c r="C100" s="19">
        <v>1235</v>
      </c>
      <c r="D100">
        <f>VLOOKUP(A100,'upz datos'!A:I,8,FALSE)</f>
        <v>5769040.129293642</v>
      </c>
      <c r="E100">
        <f t="shared" si="3"/>
        <v>2.1407374057410355</v>
      </c>
      <c r="F100">
        <f t="shared" si="4"/>
        <v>5.2728094013651371E-3</v>
      </c>
    </row>
    <row r="101" spans="1:6" x14ac:dyDescent="0.25">
      <c r="A101" s="19" t="s">
        <v>254</v>
      </c>
      <c r="B101" s="19">
        <v>9</v>
      </c>
      <c r="C101" s="19">
        <v>63904</v>
      </c>
      <c r="D101">
        <f>VLOOKUP(A101,'upz datos'!A:I,8,FALSE)</f>
        <v>3359787.1291678236</v>
      </c>
      <c r="E101">
        <f t="shared" si="3"/>
        <v>190.20252636013939</v>
      </c>
      <c r="F101">
        <f t="shared" si="4"/>
        <v>0.48258640837135663</v>
      </c>
    </row>
    <row r="102" spans="1:6" x14ac:dyDescent="0.25">
      <c r="A102" s="19" t="s">
        <v>271</v>
      </c>
      <c r="B102" s="19">
        <v>5</v>
      </c>
      <c r="C102" s="19">
        <v>193</v>
      </c>
      <c r="D102">
        <f>VLOOKUP(A102,'upz datos'!A:I,8,FALSE)</f>
        <v>1130182.3742747563</v>
      </c>
      <c r="E102">
        <f t="shared" si="3"/>
        <v>1.7076889924411454</v>
      </c>
      <c r="F102">
        <f t="shared" si="4"/>
        <v>4.1737031032189672E-3</v>
      </c>
    </row>
    <row r="103" spans="1:6" x14ac:dyDescent="0.25">
      <c r="A103" s="19" t="s">
        <v>255</v>
      </c>
      <c r="B103" s="19">
        <v>13</v>
      </c>
      <c r="C103" s="19">
        <v>12711</v>
      </c>
      <c r="D103">
        <f>VLOOKUP(A103,'upz datos'!A:I,8,FALSE)</f>
        <v>3557883.4143797383</v>
      </c>
      <c r="E103">
        <f t="shared" si="3"/>
        <v>35.726297125494668</v>
      </c>
      <c r="F103">
        <f t="shared" si="4"/>
        <v>9.0515242074088356E-2</v>
      </c>
    </row>
    <row r="104" spans="1:6" x14ac:dyDescent="0.25">
      <c r="A104" s="19" t="s">
        <v>256</v>
      </c>
      <c r="B104" s="19">
        <v>12</v>
      </c>
      <c r="C104" s="19">
        <v>17983</v>
      </c>
      <c r="D104">
        <f>VLOOKUP(A104,'upz datos'!A:I,8,FALSE)</f>
        <v>2851991.4593842351</v>
      </c>
      <c r="E104">
        <f t="shared" si="3"/>
        <v>63.054186017382591</v>
      </c>
      <c r="F104">
        <f t="shared" si="4"/>
        <v>0.15987528098343859</v>
      </c>
    </row>
    <row r="105" spans="1:6" x14ac:dyDescent="0.25">
      <c r="A105" s="19" t="s">
        <v>257</v>
      </c>
      <c r="B105" s="19">
        <v>6</v>
      </c>
      <c r="C105" s="19">
        <v>57608</v>
      </c>
      <c r="D105">
        <f>VLOOKUP(A105,'upz datos'!A:I,8,FALSE)</f>
        <v>1461895.5094684777</v>
      </c>
      <c r="E105">
        <f t="shared" si="3"/>
        <v>394.06373182543922</v>
      </c>
      <c r="F105">
        <f t="shared" si="4"/>
        <v>1</v>
      </c>
    </row>
    <row r="106" spans="1:6" x14ac:dyDescent="0.25">
      <c r="A106" s="19" t="s">
        <v>258</v>
      </c>
      <c r="B106" s="19">
        <v>3</v>
      </c>
      <c r="C106" s="19">
        <v>1331</v>
      </c>
      <c r="D106">
        <f>VLOOKUP(A106,'upz datos'!A:I,8,FALSE)</f>
        <v>858970.17686872499</v>
      </c>
      <c r="E106">
        <f t="shared" si="3"/>
        <v>15.495299322870606</v>
      </c>
      <c r="F106">
        <f t="shared" si="4"/>
        <v>3.9167594975687003E-2</v>
      </c>
    </row>
    <row r="107" spans="1:6" x14ac:dyDescent="0.25">
      <c r="A107" s="19" t="s">
        <v>259</v>
      </c>
      <c r="B107" s="19">
        <v>5</v>
      </c>
      <c r="C107" s="19">
        <v>52775</v>
      </c>
      <c r="D107">
        <f>VLOOKUP(A107,'upz datos'!A:I,8,FALSE)</f>
        <v>1725741.2696919474</v>
      </c>
      <c r="E107">
        <f t="shared" si="3"/>
        <v>305.81061557055176</v>
      </c>
      <c r="F107">
        <f t="shared" si="4"/>
        <v>0.77600759423727583</v>
      </c>
    </row>
    <row r="108" spans="1:6" x14ac:dyDescent="0.25">
      <c r="A108" s="19" t="s">
        <v>260</v>
      </c>
      <c r="B108" s="19">
        <v>8</v>
      </c>
      <c r="C108" s="19">
        <v>28044</v>
      </c>
      <c r="D108">
        <f>VLOOKUP(A108,'upz datos'!A:I,8,FALSE)</f>
        <v>2060244.3363632043</v>
      </c>
      <c r="E108">
        <f t="shared" si="3"/>
        <v>136.11977717897278</v>
      </c>
      <c r="F108">
        <f t="shared" si="4"/>
        <v>0.34532071608277837</v>
      </c>
    </row>
    <row r="109" spans="1:6" x14ac:dyDescent="0.25">
      <c r="A109" s="19" t="s">
        <v>261</v>
      </c>
      <c r="B109" s="19">
        <v>2</v>
      </c>
      <c r="C109" s="19">
        <v>1304</v>
      </c>
      <c r="D109">
        <f>VLOOKUP(A109,'upz datos'!A:I,8,FALSE)</f>
        <v>923715.81576061435</v>
      </c>
      <c r="E109">
        <f t="shared" si="3"/>
        <v>14.116895886710013</v>
      </c>
      <c r="F109">
        <f t="shared" si="4"/>
        <v>3.5669113393625954E-2</v>
      </c>
    </row>
    <row r="110" spans="1:6" x14ac:dyDescent="0.25">
      <c r="A110" s="19" t="s">
        <v>262</v>
      </c>
      <c r="B110" s="19">
        <v>9</v>
      </c>
      <c r="C110" s="19">
        <v>629</v>
      </c>
      <c r="D110">
        <f>VLOOKUP(A110,'upz datos'!A:I,8,FALSE)</f>
        <v>2001370.2323965277</v>
      </c>
      <c r="E110">
        <f t="shared" si="3"/>
        <v>3.1428467847591004</v>
      </c>
      <c r="F110">
        <f t="shared" si="4"/>
        <v>7.8162310976071098E-3</v>
      </c>
    </row>
    <row r="111" spans="1:6" x14ac:dyDescent="0.25">
      <c r="A111" s="19" t="s">
        <v>263</v>
      </c>
      <c r="B111" s="19">
        <v>10</v>
      </c>
      <c r="C111" s="19">
        <v>125650</v>
      </c>
      <c r="D111">
        <f>VLOOKUP(A111,'upz datos'!A:I,8,FALSE)</f>
        <v>4224475.7774657318</v>
      </c>
      <c r="E111">
        <f t="shared" si="3"/>
        <v>297.43335414596123</v>
      </c>
      <c r="F111">
        <f t="shared" si="4"/>
        <v>0.75474553551543011</v>
      </c>
    </row>
    <row r="112" spans="1:6" x14ac:dyDescent="0.25">
      <c r="A112" s="19" t="s">
        <v>264</v>
      </c>
      <c r="B112" s="19">
        <v>19</v>
      </c>
      <c r="C112" s="19">
        <v>103475</v>
      </c>
      <c r="D112">
        <f>VLOOKUP(A112,'upz datos'!A:I,8,FALSE)</f>
        <v>4140271.03964053</v>
      </c>
      <c r="E112">
        <f t="shared" si="3"/>
        <v>249.92325142313385</v>
      </c>
      <c r="F112">
        <f t="shared" si="4"/>
        <v>0.63416166654263428</v>
      </c>
    </row>
    <row r="113" spans="1:6" x14ac:dyDescent="0.25">
      <c r="A113" s="19" t="s">
        <v>265</v>
      </c>
      <c r="B113" s="19">
        <v>5</v>
      </c>
      <c r="C113" s="19">
        <v>48631</v>
      </c>
      <c r="D113">
        <f>VLOOKUP(A113,'upz datos'!A:I,8,FALSE)</f>
        <v>1593025.2234164637</v>
      </c>
      <c r="E113">
        <f t="shared" si="3"/>
        <v>305.2745134549977</v>
      </c>
      <c r="F113">
        <f>(E113-$E$114)/($E$115-$E$114)</f>
        <v>0.77464693064041623</v>
      </c>
    </row>
    <row r="114" spans="1:6" x14ac:dyDescent="0.25">
      <c r="D114" t="s">
        <v>502</v>
      </c>
      <c r="E114">
        <f>MIN(E2:E113)</f>
        <v>6.3247950221373792E-2</v>
      </c>
      <c r="F114">
        <f t="shared" si="4"/>
        <v>0</v>
      </c>
    </row>
    <row r="115" spans="1:6" x14ac:dyDescent="0.25">
      <c r="D115" t="s">
        <v>503</v>
      </c>
      <c r="E115">
        <f>MAX(E2:E113)</f>
        <v>394.06373182543922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19"/>
  <sheetViews>
    <sheetView topLeftCell="BJ1" workbookViewId="0">
      <selection activeCell="CC2" sqref="CC2"/>
    </sheetView>
  </sheetViews>
  <sheetFormatPr baseColWidth="10" defaultRowHeight="15" x14ac:dyDescent="0.25"/>
  <sheetData>
    <row r="1" spans="1:82" x14ac:dyDescent="0.25">
      <c r="A1" t="s">
        <v>418</v>
      </c>
      <c r="B1" t="s">
        <v>419</v>
      </c>
      <c r="C1" t="s">
        <v>420</v>
      </c>
      <c r="D1" t="s">
        <v>421</v>
      </c>
      <c r="E1" t="s">
        <v>422</v>
      </c>
      <c r="F1" t="s">
        <v>423</v>
      </c>
      <c r="G1" t="s">
        <v>424</v>
      </c>
      <c r="H1" t="s">
        <v>425</v>
      </c>
      <c r="I1" t="s">
        <v>426</v>
      </c>
      <c r="J1" t="s">
        <v>427</v>
      </c>
      <c r="K1" t="s">
        <v>428</v>
      </c>
      <c r="L1" t="s">
        <v>429</v>
      </c>
      <c r="M1" t="s">
        <v>430</v>
      </c>
      <c r="N1" t="s">
        <v>431</v>
      </c>
      <c r="O1" t="s">
        <v>432</v>
      </c>
      <c r="P1" t="s">
        <v>433</v>
      </c>
      <c r="Q1" t="s">
        <v>434</v>
      </c>
      <c r="R1" t="s">
        <v>435</v>
      </c>
      <c r="S1" t="s">
        <v>436</v>
      </c>
      <c r="T1" t="s">
        <v>437</v>
      </c>
      <c r="U1" t="s">
        <v>438</v>
      </c>
      <c r="V1" t="s">
        <v>439</v>
      </c>
      <c r="W1" t="s">
        <v>440</v>
      </c>
      <c r="X1" t="s">
        <v>441</v>
      </c>
      <c r="Y1" t="s">
        <v>442</v>
      </c>
      <c r="Z1" t="s">
        <v>443</v>
      </c>
      <c r="AA1" t="s">
        <v>444</v>
      </c>
      <c r="AB1" t="s">
        <v>445</v>
      </c>
      <c r="AC1" t="s">
        <v>446</v>
      </c>
      <c r="AD1" t="s">
        <v>447</v>
      </c>
      <c r="AE1" t="s">
        <v>448</v>
      </c>
      <c r="AF1" t="s">
        <v>449</v>
      </c>
      <c r="AG1" t="s">
        <v>450</v>
      </c>
      <c r="AH1" t="s">
        <v>451</v>
      </c>
      <c r="AI1" t="s">
        <v>452</v>
      </c>
      <c r="AJ1" t="s">
        <v>453</v>
      </c>
      <c r="AK1" t="s">
        <v>454</v>
      </c>
      <c r="AL1" t="s">
        <v>455</v>
      </c>
      <c r="AM1" t="s">
        <v>456</v>
      </c>
      <c r="AN1" t="s">
        <v>457</v>
      </c>
      <c r="AO1" t="s">
        <v>458</v>
      </c>
      <c r="AP1" t="s">
        <v>459</v>
      </c>
      <c r="AQ1" t="s">
        <v>460</v>
      </c>
      <c r="AR1" t="s">
        <v>461</v>
      </c>
      <c r="AS1" t="s">
        <v>462</v>
      </c>
      <c r="AT1" t="s">
        <v>463</v>
      </c>
      <c r="AU1" t="s">
        <v>464</v>
      </c>
      <c r="AV1" t="s">
        <v>465</v>
      </c>
      <c r="AW1" t="s">
        <v>466</v>
      </c>
      <c r="AX1" t="s">
        <v>467</v>
      </c>
      <c r="AY1" t="s">
        <v>468</v>
      </c>
      <c r="AZ1" t="s">
        <v>469</v>
      </c>
      <c r="BA1" t="s">
        <v>470</v>
      </c>
      <c r="BB1" t="s">
        <v>471</v>
      </c>
      <c r="BC1" t="s">
        <v>472</v>
      </c>
      <c r="BD1" t="s">
        <v>473</v>
      </c>
      <c r="BE1" t="s">
        <v>474</v>
      </c>
      <c r="BF1" t="s">
        <v>475</v>
      </c>
      <c r="BG1" t="s">
        <v>476</v>
      </c>
      <c r="BH1" t="s">
        <v>477</v>
      </c>
      <c r="BI1" t="s">
        <v>478</v>
      </c>
      <c r="BJ1" t="s">
        <v>479</v>
      </c>
      <c r="BK1" t="s">
        <v>480</v>
      </c>
      <c r="BL1" t="s">
        <v>481</v>
      </c>
      <c r="BM1" t="s">
        <v>482</v>
      </c>
      <c r="BN1" t="s">
        <v>483</v>
      </c>
      <c r="BO1" t="s">
        <v>484</v>
      </c>
      <c r="BP1" t="s">
        <v>485</v>
      </c>
      <c r="BQ1" t="s">
        <v>486</v>
      </c>
      <c r="BR1" t="s">
        <v>487</v>
      </c>
      <c r="BS1" t="s">
        <v>488</v>
      </c>
      <c r="BT1" t="s">
        <v>489</v>
      </c>
      <c r="BU1" t="s">
        <v>490</v>
      </c>
      <c r="BV1" t="s">
        <v>491</v>
      </c>
      <c r="BW1" t="s">
        <v>492</v>
      </c>
      <c r="BX1" t="s">
        <v>493</v>
      </c>
      <c r="BY1" t="s">
        <v>494</v>
      </c>
      <c r="BZ1" t="s">
        <v>495</v>
      </c>
      <c r="CA1" t="s">
        <v>496</v>
      </c>
      <c r="CB1" t="s">
        <v>497</v>
      </c>
      <c r="CC1" t="s">
        <v>498</v>
      </c>
      <c r="CD1" s="52" t="s">
        <v>499</v>
      </c>
    </row>
    <row r="2" spans="1:82" x14ac:dyDescent="0.25">
      <c r="A2" t="s">
        <v>398</v>
      </c>
      <c r="B2">
        <v>-0.33957860905842985</v>
      </c>
      <c r="C2">
        <v>0</v>
      </c>
      <c r="D2">
        <v>-1.6877383625348821E-2</v>
      </c>
      <c r="E2">
        <v>-1.3491612823721478E-2</v>
      </c>
      <c r="F2">
        <v>0</v>
      </c>
      <c r="G2">
        <v>0</v>
      </c>
      <c r="H2">
        <v>0</v>
      </c>
      <c r="I2">
        <v>0</v>
      </c>
      <c r="J2">
        <v>-1.9042347403901348E-2</v>
      </c>
      <c r="K2">
        <v>-1.4633628452386508E-2</v>
      </c>
      <c r="L2">
        <v>0</v>
      </c>
      <c r="M2">
        <v>-2.472598536349847E-2</v>
      </c>
      <c r="N2">
        <v>-0.29672584435931054</v>
      </c>
      <c r="O2">
        <v>-4.9591377728644857E-3</v>
      </c>
      <c r="P2">
        <v>-2.5396643450535862E-2</v>
      </c>
      <c r="Q2">
        <v>-7.180078123501285E-2</v>
      </c>
      <c r="R2">
        <v>-5.3795081071102334E-2</v>
      </c>
      <c r="S2">
        <v>-6.6000865702800129E-2</v>
      </c>
      <c r="T2">
        <v>0</v>
      </c>
      <c r="U2">
        <v>-0.11401185289895793</v>
      </c>
      <c r="V2">
        <v>0</v>
      </c>
      <c r="W2">
        <v>-0.15754661712036644</v>
      </c>
      <c r="X2">
        <v>0</v>
      </c>
      <c r="Y2">
        <v>0</v>
      </c>
      <c r="Z2">
        <v>-0.27876007318982404</v>
      </c>
      <c r="AA2">
        <v>0</v>
      </c>
      <c r="AB2">
        <v>0</v>
      </c>
      <c r="AC2">
        <v>0</v>
      </c>
      <c r="AD2">
        <v>0</v>
      </c>
      <c r="AE2">
        <v>-5.0995604147009779E-2</v>
      </c>
      <c r="AF2">
        <v>-2.7093754073824208E-2</v>
      </c>
      <c r="AG2">
        <v>-6.2030699303708185E-2</v>
      </c>
      <c r="AH2">
        <v>-0.15146570777702675</v>
      </c>
      <c r="AI2">
        <v>0</v>
      </c>
      <c r="AJ2">
        <v>0</v>
      </c>
      <c r="AK2">
        <v>-7.0654952535158605E-2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-5.2869167316358786E-3</v>
      </c>
      <c r="BD2">
        <v>0</v>
      </c>
      <c r="BE2">
        <v>0</v>
      </c>
      <c r="BF2">
        <v>0</v>
      </c>
      <c r="BG2">
        <v>-0.21744196984070457</v>
      </c>
      <c r="BH2">
        <v>-8.6655427237956592E-2</v>
      </c>
      <c r="BI2">
        <v>-6.4853844750354356E-2</v>
      </c>
      <c r="BJ2">
        <v>0</v>
      </c>
      <c r="BK2">
        <v>0</v>
      </c>
      <c r="BL2">
        <v>-6.4732285979198001E-2</v>
      </c>
      <c r="BM2">
        <v>-9.3311677200937554E-2</v>
      </c>
      <c r="BN2">
        <v>-7.892222502750669E-2</v>
      </c>
      <c r="BO2">
        <v>-4.9494540420219899E-3</v>
      </c>
      <c r="BP2">
        <v>0</v>
      </c>
      <c r="BQ2">
        <v>-1.161012450698979E-2</v>
      </c>
      <c r="BR2">
        <v>0</v>
      </c>
      <c r="BS2">
        <v>-4.600581684408122E-2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-8.139161666054889E-3</v>
      </c>
      <c r="CB2">
        <v>0</v>
      </c>
      <c r="CC2">
        <v>0</v>
      </c>
      <c r="CD2">
        <f>(-SUM(B2:CC2))/LN(80)</f>
        <v>0.57998188899218617</v>
      </c>
    </row>
    <row r="3" spans="1:82" x14ac:dyDescent="0.25">
      <c r="A3" t="s">
        <v>389</v>
      </c>
      <c r="B3">
        <v>-0.2607972252974004</v>
      </c>
      <c r="C3">
        <v>-6.9216325972362215E-4</v>
      </c>
      <c r="D3">
        <v>-2.6719979636578337E-2</v>
      </c>
      <c r="E3">
        <v>-1.1451030686593769E-2</v>
      </c>
      <c r="F3">
        <v>-4.6289983687007363E-4</v>
      </c>
      <c r="G3">
        <v>0</v>
      </c>
      <c r="H3">
        <v>0</v>
      </c>
      <c r="I3">
        <v>0</v>
      </c>
      <c r="J3">
        <v>-3.9789271608904712E-2</v>
      </c>
      <c r="K3">
        <v>-0.10424594396129501</v>
      </c>
      <c r="L3">
        <v>0</v>
      </c>
      <c r="M3">
        <v>-5.1633543369730292E-2</v>
      </c>
      <c r="N3">
        <v>-0.14225089667046834</v>
      </c>
      <c r="O3">
        <v>-1.4523440138554779E-2</v>
      </c>
      <c r="P3">
        <v>-2.5774427294304104E-2</v>
      </c>
      <c r="Q3">
        <v>0</v>
      </c>
      <c r="R3">
        <v>0</v>
      </c>
      <c r="S3">
        <v>-4.7423068419419824E-2</v>
      </c>
      <c r="T3">
        <v>0</v>
      </c>
      <c r="U3">
        <v>-1.2974565374044315E-2</v>
      </c>
      <c r="V3">
        <v>0</v>
      </c>
      <c r="W3">
        <v>-9.2673149982650846E-2</v>
      </c>
      <c r="X3">
        <v>0</v>
      </c>
      <c r="Y3">
        <v>0</v>
      </c>
      <c r="Z3">
        <v>-5.1879637953573143E-2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-0.13954530446870564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-1.6623781798033112E-2</v>
      </c>
      <c r="BI3">
        <v>0</v>
      </c>
      <c r="BJ3">
        <v>0</v>
      </c>
      <c r="BK3">
        <v>0</v>
      </c>
      <c r="BL3">
        <v>-0.21470045251069025</v>
      </c>
      <c r="BM3">
        <v>-2.2119337731545018E-2</v>
      </c>
      <c r="BN3">
        <v>-4.7624738685166562E-2</v>
      </c>
      <c r="BO3">
        <v>-3.255539957587595E-2</v>
      </c>
      <c r="BP3">
        <v>-5.1717197288443097E-4</v>
      </c>
      <c r="BQ3">
        <v>0</v>
      </c>
      <c r="BR3">
        <v>0</v>
      </c>
      <c r="BS3">
        <v>-5.0422452689415399E-3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-2.0298230851011779E-3</v>
      </c>
      <c r="CB3">
        <v>0</v>
      </c>
      <c r="CC3">
        <v>0</v>
      </c>
      <c r="CD3">
        <f t="shared" ref="CD3:CD66" si="0">(-SUM(B3:CC3))/LN(80)</f>
        <v>0.31128279499573835</v>
      </c>
    </row>
    <row r="4" spans="1:82" x14ac:dyDescent="0.25">
      <c r="A4" t="s">
        <v>391</v>
      </c>
      <c r="B4">
        <v>-0.24108454990706804</v>
      </c>
      <c r="C4">
        <v>0</v>
      </c>
      <c r="D4">
        <v>-2.0398318712064812E-2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-0.18743323147430482</v>
      </c>
      <c r="N4">
        <v>-0.24640442141999444</v>
      </c>
      <c r="O4">
        <v>-3.8269829398609526E-2</v>
      </c>
      <c r="P4">
        <v>-9.4413779764228697E-2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-6.167790595887828E-2</v>
      </c>
      <c r="X4">
        <v>0</v>
      </c>
      <c r="Y4">
        <v>0</v>
      </c>
      <c r="Z4">
        <v>-5.1039156313070752E-2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-0.11355649398435938</v>
      </c>
      <c r="AH4">
        <v>-6.4709620651486055E-3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-1.0251640003159118E-2</v>
      </c>
      <c r="BI4">
        <v>0</v>
      </c>
      <c r="BJ4">
        <v>0</v>
      </c>
      <c r="BK4">
        <v>0</v>
      </c>
      <c r="BL4">
        <v>-1.9717636273180839E-2</v>
      </c>
      <c r="BM4">
        <v>0</v>
      </c>
      <c r="BN4">
        <v>0</v>
      </c>
      <c r="BO4">
        <v>-2.2669012244713334E-3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f t="shared" si="0"/>
        <v>0.24942450551304801</v>
      </c>
    </row>
    <row r="5" spans="1:82" x14ac:dyDescent="0.25">
      <c r="A5" t="s">
        <v>395</v>
      </c>
      <c r="B5">
        <v>-0.23341269403224901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-0.13590163921092643</v>
      </c>
      <c r="N5">
        <v>-0.26732032566833119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-5.9247323582064068E-2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-0.17789655040687433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-5.1395872835966624E-2</v>
      </c>
      <c r="BI5">
        <v>0</v>
      </c>
      <c r="BJ5">
        <v>0</v>
      </c>
      <c r="BK5">
        <v>0</v>
      </c>
      <c r="BL5">
        <v>-3.8512292392636427E-2</v>
      </c>
      <c r="BM5">
        <v>0</v>
      </c>
      <c r="BN5">
        <v>0</v>
      </c>
      <c r="BO5">
        <v>-1.0449107216226392E-2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f t="shared" si="0"/>
        <v>0.22230257516857185</v>
      </c>
    </row>
    <row r="6" spans="1:82" x14ac:dyDescent="0.25">
      <c r="A6" t="s">
        <v>156</v>
      </c>
      <c r="B6">
        <v>-0.35271843128573571</v>
      </c>
      <c r="C6">
        <v>-9.6097461314401823E-3</v>
      </c>
      <c r="D6">
        <v>-2.6712626063408865E-2</v>
      </c>
      <c r="E6">
        <v>-0.12742801638302523</v>
      </c>
      <c r="F6">
        <v>-8.8956999656845861E-3</v>
      </c>
      <c r="G6">
        <v>0</v>
      </c>
      <c r="H6">
        <v>0</v>
      </c>
      <c r="I6">
        <v>-0.27264165980214278</v>
      </c>
      <c r="J6">
        <v>-4.1095650708720885E-2</v>
      </c>
      <c r="K6">
        <v>-7.6663669180204452E-2</v>
      </c>
      <c r="L6">
        <v>0</v>
      </c>
      <c r="M6">
        <v>-1.121818141831789E-2</v>
      </c>
      <c r="N6">
        <v>-0.18557934756705519</v>
      </c>
      <c r="O6">
        <v>0</v>
      </c>
      <c r="P6">
        <v>-1.1020563997774313E-2</v>
      </c>
      <c r="Q6">
        <v>0</v>
      </c>
      <c r="R6">
        <v>0</v>
      </c>
      <c r="S6">
        <v>0</v>
      </c>
      <c r="T6">
        <v>0</v>
      </c>
      <c r="U6">
        <v>-0.1492057624855323</v>
      </c>
      <c r="V6">
        <v>0</v>
      </c>
      <c r="W6">
        <v>-0.21689189265417952</v>
      </c>
      <c r="X6">
        <v>0</v>
      </c>
      <c r="Y6">
        <v>0</v>
      </c>
      <c r="Z6">
        <v>-0.22233817687496163</v>
      </c>
      <c r="AA6">
        <v>0</v>
      </c>
      <c r="AB6">
        <v>0</v>
      </c>
      <c r="AC6">
        <v>0</v>
      </c>
      <c r="AD6">
        <v>0</v>
      </c>
      <c r="AE6">
        <v>-8.0125403038820042E-2</v>
      </c>
      <c r="AF6">
        <v>-4.7822309075106248E-2</v>
      </c>
      <c r="AG6">
        <v>-2.1612802589559207E-2</v>
      </c>
      <c r="AH6">
        <v>-0.11806101902836895</v>
      </c>
      <c r="AI6">
        <v>0</v>
      </c>
      <c r="AJ6">
        <v>0</v>
      </c>
      <c r="AK6">
        <v>-0.11321577855734213</v>
      </c>
      <c r="AL6">
        <v>0</v>
      </c>
      <c r="AM6">
        <v>0</v>
      </c>
      <c r="AN6">
        <v>0</v>
      </c>
      <c r="AO6">
        <v>-5.6287598210489606E-2</v>
      </c>
      <c r="AP6">
        <v>0</v>
      </c>
      <c r="AQ6">
        <v>0</v>
      </c>
      <c r="AR6">
        <v>0</v>
      </c>
      <c r="AS6">
        <v>-2.3336102711510893E-3</v>
      </c>
      <c r="AT6">
        <v>0</v>
      </c>
      <c r="AU6">
        <v>0</v>
      </c>
      <c r="AV6">
        <v>-2.1951066228963707E-2</v>
      </c>
      <c r="AW6">
        <v>-2.613816988878697E-2</v>
      </c>
      <c r="AX6">
        <v>0</v>
      </c>
      <c r="AY6">
        <v>-1.5747746643384072E-2</v>
      </c>
      <c r="AZ6">
        <v>0</v>
      </c>
      <c r="BA6">
        <v>0</v>
      </c>
      <c r="BB6">
        <v>0</v>
      </c>
      <c r="BC6">
        <v>-5.1383811016663047E-2</v>
      </c>
      <c r="BD6">
        <v>0</v>
      </c>
      <c r="BE6">
        <v>0</v>
      </c>
      <c r="BF6">
        <v>0</v>
      </c>
      <c r="BG6">
        <v>0</v>
      </c>
      <c r="BH6">
        <v>-2.1582229204314893E-3</v>
      </c>
      <c r="BI6">
        <v>0</v>
      </c>
      <c r="BJ6">
        <v>0</v>
      </c>
      <c r="BK6">
        <v>0</v>
      </c>
      <c r="BL6">
        <v>-4.2651948995622392E-2</v>
      </c>
      <c r="BM6">
        <v>0</v>
      </c>
      <c r="BN6">
        <v>-5.1425731094945248E-2</v>
      </c>
      <c r="BO6">
        <v>0</v>
      </c>
      <c r="BP6">
        <v>0</v>
      </c>
      <c r="BQ6">
        <v>-2.4580777972783737E-2</v>
      </c>
      <c r="BR6">
        <v>0</v>
      </c>
      <c r="BS6">
        <v>-5.0827447994073523E-2</v>
      </c>
      <c r="BT6">
        <v>0</v>
      </c>
      <c r="BU6">
        <v>0</v>
      </c>
      <c r="BV6">
        <v>0</v>
      </c>
      <c r="BW6">
        <v>0</v>
      </c>
      <c r="BX6">
        <v>-2.9953469102981623E-2</v>
      </c>
      <c r="BY6">
        <v>0</v>
      </c>
      <c r="BZ6">
        <v>-8.7773725880168268E-2</v>
      </c>
      <c r="CA6">
        <v>-3.0256634298859612E-2</v>
      </c>
      <c r="CB6">
        <v>0</v>
      </c>
      <c r="CC6">
        <v>-7.1555683629171973E-3</v>
      </c>
      <c r="CD6">
        <f t="shared" si="0"/>
        <v>0.59184539070758391</v>
      </c>
    </row>
    <row r="7" spans="1:82" x14ac:dyDescent="0.25">
      <c r="A7" t="s">
        <v>157</v>
      </c>
      <c r="B7">
        <v>-0.20998004052994496</v>
      </c>
      <c r="C7">
        <v>-5.3850097616667592E-2</v>
      </c>
      <c r="D7">
        <v>-5.5957881531216586E-3</v>
      </c>
      <c r="E7">
        <v>-5.5449612824143645E-2</v>
      </c>
      <c r="F7">
        <v>-2.1580179760520954E-3</v>
      </c>
      <c r="G7">
        <v>0</v>
      </c>
      <c r="H7">
        <v>0</v>
      </c>
      <c r="I7">
        <v>-6.2880051487578012E-2</v>
      </c>
      <c r="J7">
        <v>-9.9967310632889678E-3</v>
      </c>
      <c r="K7">
        <v>-1.7849926706953071E-2</v>
      </c>
      <c r="L7">
        <v>-8.78027346436361E-3</v>
      </c>
      <c r="M7">
        <v>-5.9240801805467411E-2</v>
      </c>
      <c r="N7">
        <v>-0.21070196520082907</v>
      </c>
      <c r="O7">
        <v>-1.9821343463665427E-2</v>
      </c>
      <c r="P7">
        <v>-1.0805099956873933E-2</v>
      </c>
      <c r="Q7">
        <v>-0.11456014602329583</v>
      </c>
      <c r="R7">
        <v>-6.9904249365941834E-2</v>
      </c>
      <c r="S7">
        <v>0</v>
      </c>
      <c r="T7">
        <v>0</v>
      </c>
      <c r="U7">
        <v>-3.1703280806473888E-2</v>
      </c>
      <c r="V7">
        <v>0</v>
      </c>
      <c r="W7">
        <v>-5.3720271392719565E-2</v>
      </c>
      <c r="X7">
        <v>-5.5534451697832219E-3</v>
      </c>
      <c r="Y7">
        <v>0</v>
      </c>
      <c r="Z7">
        <v>-4.8109394346274675E-2</v>
      </c>
      <c r="AA7">
        <v>-3.14568879449428E-2</v>
      </c>
      <c r="AB7">
        <v>0</v>
      </c>
      <c r="AC7">
        <v>0</v>
      </c>
      <c r="AD7">
        <v>0</v>
      </c>
      <c r="AE7">
        <v>0</v>
      </c>
      <c r="AF7">
        <v>-1.9662037088500582E-3</v>
      </c>
      <c r="AG7">
        <v>-4.5054849441112585E-2</v>
      </c>
      <c r="AH7">
        <v>-1.6647402211679173E-2</v>
      </c>
      <c r="AI7">
        <v>0</v>
      </c>
      <c r="AJ7">
        <v>0</v>
      </c>
      <c r="AK7">
        <v>-0.16004133337201576</v>
      </c>
      <c r="AL7">
        <v>-0.35160742084520147</v>
      </c>
      <c r="AM7">
        <v>-3.7186933511804952E-3</v>
      </c>
      <c r="AN7">
        <v>-1.3799656599759902E-3</v>
      </c>
      <c r="AO7">
        <v>0</v>
      </c>
      <c r="AP7">
        <v>-2.3803695480371232E-2</v>
      </c>
      <c r="AQ7">
        <v>0</v>
      </c>
      <c r="AR7">
        <v>0</v>
      </c>
      <c r="AS7">
        <v>0</v>
      </c>
      <c r="AT7">
        <v>0</v>
      </c>
      <c r="AU7">
        <v>0</v>
      </c>
      <c r="AV7">
        <v>-4.3164260306730907E-2</v>
      </c>
      <c r="AW7">
        <v>-0.18496215690203233</v>
      </c>
      <c r="AX7">
        <v>0</v>
      </c>
      <c r="AY7">
        <v>-3.0345155565118423E-2</v>
      </c>
      <c r="AZ7">
        <v>0</v>
      </c>
      <c r="BA7">
        <v>0</v>
      </c>
      <c r="BB7">
        <v>0</v>
      </c>
      <c r="BC7">
        <v>-7.1541351467585028E-3</v>
      </c>
      <c r="BD7">
        <v>0</v>
      </c>
      <c r="BE7">
        <v>0</v>
      </c>
      <c r="BF7">
        <v>0</v>
      </c>
      <c r="BG7">
        <v>0</v>
      </c>
      <c r="BH7">
        <v>-3.5523667003179875E-2</v>
      </c>
      <c r="BI7">
        <v>-4.7867915173874735E-3</v>
      </c>
      <c r="BJ7">
        <v>0</v>
      </c>
      <c r="BK7">
        <v>0</v>
      </c>
      <c r="BL7">
        <v>-1.0368746132106933E-2</v>
      </c>
      <c r="BM7">
        <v>-3.2354667533663057E-3</v>
      </c>
      <c r="BN7">
        <v>-6.2438747230411044E-3</v>
      </c>
      <c r="BO7">
        <v>0</v>
      </c>
      <c r="BP7">
        <v>0</v>
      </c>
      <c r="BQ7">
        <v>-6.1993511114384733E-4</v>
      </c>
      <c r="BR7">
        <v>0</v>
      </c>
      <c r="BS7">
        <v>-2.8050670134533325E-2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-7.4128221094860614E-2</v>
      </c>
      <c r="CB7">
        <v>0</v>
      </c>
      <c r="CC7">
        <v>0</v>
      </c>
      <c r="CD7">
        <f t="shared" si="0"/>
        <v>0.48263514717692341</v>
      </c>
    </row>
    <row r="8" spans="1:82" x14ac:dyDescent="0.25">
      <c r="A8" t="s">
        <v>158</v>
      </c>
      <c r="B8">
        <v>-0.36000324577454379</v>
      </c>
      <c r="C8">
        <v>-0.12807467978882212</v>
      </c>
      <c r="D8">
        <v>-3.2817513784420313E-2</v>
      </c>
      <c r="E8">
        <v>-0.19990812343726028</v>
      </c>
      <c r="F8">
        <v>-4.7886230802244995E-3</v>
      </c>
      <c r="G8">
        <v>0</v>
      </c>
      <c r="H8">
        <v>0</v>
      </c>
      <c r="I8">
        <v>-3.3976701672987449E-2</v>
      </c>
      <c r="J8">
        <v>-3.043148859186072E-2</v>
      </c>
      <c r="K8">
        <v>-1.8637883514529923E-3</v>
      </c>
      <c r="L8">
        <v>0</v>
      </c>
      <c r="M8">
        <v>-8.121002666199946E-2</v>
      </c>
      <c r="N8">
        <v>-5.7923608987962227E-2</v>
      </c>
      <c r="O8">
        <v>-1.4364412707191146E-2</v>
      </c>
      <c r="P8">
        <v>-1.5727165775705217E-2</v>
      </c>
      <c r="Q8">
        <v>-6.7430652799816138E-2</v>
      </c>
      <c r="R8">
        <v>-2.4265914205648872E-2</v>
      </c>
      <c r="S8">
        <v>0</v>
      </c>
      <c r="T8">
        <v>0</v>
      </c>
      <c r="U8">
        <v>-0.23750816020575444</v>
      </c>
      <c r="V8">
        <v>-3.2551971967114089E-2</v>
      </c>
      <c r="W8">
        <v>-7.0582736540190927E-2</v>
      </c>
      <c r="X8">
        <v>-5.1698852123836254E-3</v>
      </c>
      <c r="Y8">
        <v>-2.6438741547294139E-2</v>
      </c>
      <c r="Z8">
        <v>-4.4689877501508407E-2</v>
      </c>
      <c r="AA8">
        <v>-5.848946743111972E-2</v>
      </c>
      <c r="AB8">
        <v>0</v>
      </c>
      <c r="AC8">
        <v>0</v>
      </c>
      <c r="AD8">
        <v>0</v>
      </c>
      <c r="AE8">
        <v>0</v>
      </c>
      <c r="AF8">
        <v>-7.067655690883095E-4</v>
      </c>
      <c r="AG8">
        <v>-5.1911003421295773E-2</v>
      </c>
      <c r="AH8">
        <v>-2.5665837645516408E-2</v>
      </c>
      <c r="AI8">
        <v>0</v>
      </c>
      <c r="AJ8">
        <v>-2.49232235052706E-3</v>
      </c>
      <c r="AK8">
        <v>-2.721798390556265E-2</v>
      </c>
      <c r="AL8">
        <v>-0.34736841921804373</v>
      </c>
      <c r="AM8">
        <v>-1.4369360829691126E-2</v>
      </c>
      <c r="AN8">
        <v>-4.8423372848054945E-2</v>
      </c>
      <c r="AO8">
        <v>-1.9637060122309279E-2</v>
      </c>
      <c r="AP8">
        <v>-5.9556370712726876E-4</v>
      </c>
      <c r="AQ8">
        <v>0</v>
      </c>
      <c r="AR8">
        <v>-1.7144249701087522E-3</v>
      </c>
      <c r="AS8">
        <v>-4.8334798833550081E-2</v>
      </c>
      <c r="AT8">
        <v>-4.3142457927993266E-3</v>
      </c>
      <c r="AU8">
        <v>-5.5273317562655189E-3</v>
      </c>
      <c r="AV8">
        <v>-4.3581351929143737E-3</v>
      </c>
      <c r="AW8">
        <v>-7.2936407393848768E-2</v>
      </c>
      <c r="AX8">
        <v>0</v>
      </c>
      <c r="AY8">
        <v>-2.9606472316735539E-3</v>
      </c>
      <c r="AZ8">
        <v>0</v>
      </c>
      <c r="BA8">
        <v>0</v>
      </c>
      <c r="BB8">
        <v>0</v>
      </c>
      <c r="BC8">
        <v>-1.9905391862268047E-2</v>
      </c>
      <c r="BD8">
        <v>-5.0998171134126226E-3</v>
      </c>
      <c r="BE8">
        <v>0</v>
      </c>
      <c r="BF8">
        <v>-2.0179635319266006E-3</v>
      </c>
      <c r="BG8">
        <v>0</v>
      </c>
      <c r="BH8">
        <v>-1.8977365449602776E-3</v>
      </c>
      <c r="BI8">
        <v>0</v>
      </c>
      <c r="BJ8">
        <v>0</v>
      </c>
      <c r="BK8">
        <v>0</v>
      </c>
      <c r="BL8">
        <v>-2.8518540623485643E-3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-1.0610425132485885E-2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-4.8091466767210553E-3</v>
      </c>
      <c r="CA8">
        <v>-7.1410816621184675E-2</v>
      </c>
      <c r="CB8">
        <v>0</v>
      </c>
      <c r="CC8">
        <v>-7.6946240375477737E-3</v>
      </c>
      <c r="CD8">
        <f t="shared" si="0"/>
        <v>0.53241306749157236</v>
      </c>
    </row>
    <row r="9" spans="1:82" x14ac:dyDescent="0.25">
      <c r="A9" t="s">
        <v>159</v>
      </c>
      <c r="B9">
        <v>-0.35166067328641298</v>
      </c>
      <c r="C9">
        <v>-0.12299655233338809</v>
      </c>
      <c r="D9">
        <v>-2.4452639509688057E-2</v>
      </c>
      <c r="E9">
        <v>-0.12898955201915233</v>
      </c>
      <c r="F9">
        <v>-8.4632277744861317E-3</v>
      </c>
      <c r="G9">
        <v>0</v>
      </c>
      <c r="H9">
        <v>0</v>
      </c>
      <c r="I9">
        <v>-2.7001172425104414E-2</v>
      </c>
      <c r="J9">
        <v>-1.427984431303519E-2</v>
      </c>
      <c r="K9">
        <v>-1.3914899401859106E-3</v>
      </c>
      <c r="L9">
        <v>0</v>
      </c>
      <c r="M9">
        <v>-0.10205475364033366</v>
      </c>
      <c r="N9">
        <v>-0.10554911956690481</v>
      </c>
      <c r="O9">
        <v>-1.9852507307466051E-2</v>
      </c>
      <c r="P9">
        <v>-9.7095026357182285E-2</v>
      </c>
      <c r="Q9">
        <v>-0.10072580608401029</v>
      </c>
      <c r="R9">
        <v>-5.77526116374769E-2</v>
      </c>
      <c r="S9">
        <v>0</v>
      </c>
      <c r="T9">
        <v>0</v>
      </c>
      <c r="U9">
        <v>-0.33149272037410016</v>
      </c>
      <c r="V9">
        <v>-3.9843757351516268E-2</v>
      </c>
      <c r="W9">
        <v>-5.7556607690684367E-2</v>
      </c>
      <c r="X9">
        <v>-1.9109818469466751E-2</v>
      </c>
      <c r="Y9">
        <v>-9.353215973893341E-4</v>
      </c>
      <c r="Z9">
        <v>-2.8620868499912345E-2</v>
      </c>
      <c r="AA9">
        <v>-4.2234478823487383E-3</v>
      </c>
      <c r="AB9">
        <v>0</v>
      </c>
      <c r="AC9">
        <v>0</v>
      </c>
      <c r="AD9">
        <v>0</v>
      </c>
      <c r="AE9">
        <v>0</v>
      </c>
      <c r="AF9">
        <v>-1.146494670022827E-3</v>
      </c>
      <c r="AG9">
        <v>-2.4120228924385152E-3</v>
      </c>
      <c r="AH9">
        <v>-1.8451787818505448E-2</v>
      </c>
      <c r="AI9">
        <v>0</v>
      </c>
      <c r="AJ9">
        <v>0</v>
      </c>
      <c r="AK9">
        <v>-2.7925107439284447E-2</v>
      </c>
      <c r="AL9">
        <v>-0.32345256990336341</v>
      </c>
      <c r="AM9">
        <v>-1.0397483922681142E-2</v>
      </c>
      <c r="AN9">
        <v>-3.0165312701089866E-2</v>
      </c>
      <c r="AO9">
        <v>0</v>
      </c>
      <c r="AP9">
        <v>0</v>
      </c>
      <c r="AQ9">
        <v>0</v>
      </c>
      <c r="AR9">
        <v>-3.5841039504557262E-3</v>
      </c>
      <c r="AS9">
        <v>-4.0717296557764959E-2</v>
      </c>
      <c r="AT9">
        <v>-4.1618906646349076E-3</v>
      </c>
      <c r="AU9">
        <v>0</v>
      </c>
      <c r="AV9">
        <v>-4.2823322255719472E-3</v>
      </c>
      <c r="AW9">
        <v>-5.3678272734059881E-2</v>
      </c>
      <c r="AX9">
        <v>0</v>
      </c>
      <c r="AY9">
        <v>-1.4875485863293206E-3</v>
      </c>
      <c r="AZ9">
        <v>0</v>
      </c>
      <c r="BA9">
        <v>0</v>
      </c>
      <c r="BB9">
        <v>0</v>
      </c>
      <c r="BC9">
        <v>-1.439248247851106E-2</v>
      </c>
      <c r="BD9">
        <v>-1.543969359902912E-3</v>
      </c>
      <c r="BE9">
        <v>0</v>
      </c>
      <c r="BF9">
        <v>0</v>
      </c>
      <c r="BG9">
        <v>0</v>
      </c>
      <c r="BH9">
        <v>-1.2485699781591309E-3</v>
      </c>
      <c r="BI9">
        <v>-2.0530101509584984E-2</v>
      </c>
      <c r="BJ9">
        <v>0</v>
      </c>
      <c r="BK9">
        <v>0</v>
      </c>
      <c r="BL9">
        <v>-3.0864042699998324E-3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-1.3100941212919159E-2</v>
      </c>
      <c r="BT9">
        <v>-4.5507252250048103E-4</v>
      </c>
      <c r="BU9">
        <v>0</v>
      </c>
      <c r="BV9">
        <v>0</v>
      </c>
      <c r="BW9">
        <v>0</v>
      </c>
      <c r="BX9">
        <v>-2.9717820588631805E-3</v>
      </c>
      <c r="BY9">
        <v>0</v>
      </c>
      <c r="BZ9">
        <v>0</v>
      </c>
      <c r="CA9">
        <v>-6.2452472037724367E-2</v>
      </c>
      <c r="CB9">
        <v>0</v>
      </c>
      <c r="CC9">
        <v>-1.5508444989583907E-3</v>
      </c>
      <c r="CD9">
        <f t="shared" si="0"/>
        <v>0.5219599451895599</v>
      </c>
    </row>
    <row r="10" spans="1:82" x14ac:dyDescent="0.25">
      <c r="A10" t="s">
        <v>160</v>
      </c>
      <c r="B10">
        <v>-0.28381113979448752</v>
      </c>
      <c r="C10">
        <v>-0.13228965275823443</v>
      </c>
      <c r="D10">
        <v>-2.7418033751704696E-2</v>
      </c>
      <c r="E10">
        <v>-0.25130078039392006</v>
      </c>
      <c r="F10">
        <v>-6.0242901416486883E-3</v>
      </c>
      <c r="G10">
        <v>-1.7946369286900524E-2</v>
      </c>
      <c r="H10">
        <v>0</v>
      </c>
      <c r="I10">
        <v>-2.9438752340989808E-2</v>
      </c>
      <c r="J10">
        <v>-7.5120477419590187E-2</v>
      </c>
      <c r="K10">
        <v>-4.7326001216571399E-2</v>
      </c>
      <c r="L10">
        <v>-8.3608436165595445E-3</v>
      </c>
      <c r="M10">
        <v>-4.5119876161819047E-2</v>
      </c>
      <c r="N10">
        <v>-3.2748081711429733E-2</v>
      </c>
      <c r="O10">
        <v>-1.473810671716653E-2</v>
      </c>
      <c r="P10">
        <v>-9.4223041656061116E-2</v>
      </c>
      <c r="Q10">
        <v>-5.9001937874293559E-2</v>
      </c>
      <c r="R10">
        <v>-7.9534568310968418E-2</v>
      </c>
      <c r="S10">
        <v>-2.0946075584165887E-2</v>
      </c>
      <c r="T10">
        <v>-7.8933568747120014E-4</v>
      </c>
      <c r="U10">
        <v>-0.10845689957063223</v>
      </c>
      <c r="V10">
        <v>-6.3585458282129611E-3</v>
      </c>
      <c r="W10">
        <v>-0.26640811506971734</v>
      </c>
      <c r="X10">
        <v>-3.6775708849956074E-3</v>
      </c>
      <c r="Y10">
        <v>-1.2749669089924242E-2</v>
      </c>
      <c r="Z10">
        <v>-0.2661701242580588</v>
      </c>
      <c r="AA10">
        <v>-6.8706223372128339E-2</v>
      </c>
      <c r="AB10">
        <v>-2.5193811496150007E-3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-6.6443067625708216E-2</v>
      </c>
      <c r="AI10">
        <v>0</v>
      </c>
      <c r="AJ10">
        <v>0</v>
      </c>
      <c r="AK10">
        <v>-1.2880914049616546E-3</v>
      </c>
      <c r="AL10">
        <v>-0.21758671996821755</v>
      </c>
      <c r="AM10">
        <v>-1.4417516387652034E-2</v>
      </c>
      <c r="AN10">
        <v>-8.5526086966033255E-2</v>
      </c>
      <c r="AO10">
        <v>-0.10172964786892362</v>
      </c>
      <c r="AP10">
        <v>-5.3552826300368424E-3</v>
      </c>
      <c r="AQ10">
        <v>0</v>
      </c>
      <c r="AR10">
        <v>-2.1962936284716564E-3</v>
      </c>
      <c r="AS10">
        <v>-6.7023513997501977E-2</v>
      </c>
      <c r="AT10">
        <v>0</v>
      </c>
      <c r="AU10">
        <v>0</v>
      </c>
      <c r="AV10">
        <v>-6.4679621433850667E-3</v>
      </c>
      <c r="AW10">
        <v>-4.0287337402585985E-2</v>
      </c>
      <c r="AX10">
        <v>0</v>
      </c>
      <c r="AY10">
        <v>-6.8571700698463649E-3</v>
      </c>
      <c r="AZ10">
        <v>0</v>
      </c>
      <c r="BA10">
        <v>-7.4281771203494218E-4</v>
      </c>
      <c r="BB10">
        <v>-2.2036489516815739E-2</v>
      </c>
      <c r="BC10">
        <v>-5.6993325175173941E-3</v>
      </c>
      <c r="BD10">
        <v>-3.5469833185284032E-4</v>
      </c>
      <c r="BE10">
        <v>0</v>
      </c>
      <c r="BF10">
        <v>-1.992791833376039E-3</v>
      </c>
      <c r="BG10">
        <v>0</v>
      </c>
      <c r="BH10">
        <v>-6.7465782701288694E-4</v>
      </c>
      <c r="BI10">
        <v>0</v>
      </c>
      <c r="BJ10">
        <v>-3.1848333297299941E-2</v>
      </c>
      <c r="BK10">
        <v>-2.7695334461555659E-3</v>
      </c>
      <c r="BL10">
        <v>-2.0419413027906688E-2</v>
      </c>
      <c r="BM10">
        <v>0</v>
      </c>
      <c r="BN10">
        <v>-1.409828284014595E-3</v>
      </c>
      <c r="BO10">
        <v>0</v>
      </c>
      <c r="BP10">
        <v>0</v>
      </c>
      <c r="BQ10">
        <v>-3.654402627838418E-4</v>
      </c>
      <c r="BR10">
        <v>-1.5010753467586859E-3</v>
      </c>
      <c r="BS10">
        <v>-9.3161841547296328E-2</v>
      </c>
      <c r="BT10">
        <v>-7.0446951049503166E-4</v>
      </c>
      <c r="BU10">
        <v>0</v>
      </c>
      <c r="BV10">
        <v>-9.2152913822760481E-3</v>
      </c>
      <c r="BW10">
        <v>-1.0716090142156787E-2</v>
      </c>
      <c r="BX10">
        <v>-1.3458358090286155E-2</v>
      </c>
      <c r="BY10">
        <v>-8.2692593495032919E-3</v>
      </c>
      <c r="BZ10">
        <v>-2.1648074116239473E-2</v>
      </c>
      <c r="CA10">
        <v>-2.7714743075076115E-2</v>
      </c>
      <c r="CB10">
        <v>-2.4255325552068491E-4</v>
      </c>
      <c r="CC10">
        <v>-2.684361246717892E-2</v>
      </c>
      <c r="CD10">
        <f t="shared" si="0"/>
        <v>0.65680825974585788</v>
      </c>
    </row>
    <row r="11" spans="1:82" x14ac:dyDescent="0.25">
      <c r="A11" t="s">
        <v>161</v>
      </c>
      <c r="B11">
        <v>-0.35792258062748439</v>
      </c>
      <c r="C11">
        <v>-5.5897192139211148E-2</v>
      </c>
      <c r="D11">
        <v>-3.7657848373074197E-2</v>
      </c>
      <c r="E11">
        <v>-9.1135931815735954E-2</v>
      </c>
      <c r="F11">
        <v>-6.0759400395995001E-3</v>
      </c>
      <c r="G11">
        <v>0</v>
      </c>
      <c r="H11">
        <v>0</v>
      </c>
      <c r="I11">
        <v>-7.2206058859315608E-2</v>
      </c>
      <c r="J11">
        <v>-6.344792906188941E-2</v>
      </c>
      <c r="K11">
        <v>-2.4597212455599766E-2</v>
      </c>
      <c r="L11">
        <v>0</v>
      </c>
      <c r="M11">
        <v>-0.20817030154029237</v>
      </c>
      <c r="N11">
        <v>0</v>
      </c>
      <c r="O11">
        <v>-4.5663799434011547E-2</v>
      </c>
      <c r="P11">
        <v>-8.7966480911367814E-2</v>
      </c>
      <c r="Q11">
        <v>0</v>
      </c>
      <c r="R11">
        <v>0</v>
      </c>
      <c r="S11">
        <v>0</v>
      </c>
      <c r="T11">
        <v>0</v>
      </c>
      <c r="U11">
        <v>-0.18606604571982799</v>
      </c>
      <c r="V11">
        <v>0</v>
      </c>
      <c r="W11">
        <v>-0.1445002965291261</v>
      </c>
      <c r="X11">
        <v>0</v>
      </c>
      <c r="Y11">
        <v>0</v>
      </c>
      <c r="Z11">
        <v>-0.1615657835185304</v>
      </c>
      <c r="AA11">
        <v>0</v>
      </c>
      <c r="AB11">
        <v>0</v>
      </c>
      <c r="AC11">
        <v>0</v>
      </c>
      <c r="AD11">
        <v>-2.31566444391254E-2</v>
      </c>
      <c r="AE11">
        <v>0</v>
      </c>
      <c r="AF11">
        <v>-0.31119726057588509</v>
      </c>
      <c r="AG11">
        <v>-0.12022778253815168</v>
      </c>
      <c r="AH11">
        <v>-9.7536888210376066E-2</v>
      </c>
      <c r="AI11">
        <v>0</v>
      </c>
      <c r="AJ11">
        <v>0</v>
      </c>
      <c r="AK11">
        <v>0</v>
      </c>
      <c r="AL11">
        <v>-4.6756065968810379E-2</v>
      </c>
      <c r="AM11">
        <v>0</v>
      </c>
      <c r="AN11">
        <v>-8.6477765779543157E-3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-1.4033657778244832E-3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-0.17041523874647732</v>
      </c>
      <c r="BL11">
        <v>-1.0216710083787701E-2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-3.2702780170917392E-2</v>
      </c>
      <c r="BT11">
        <v>0</v>
      </c>
      <c r="BU11">
        <v>0</v>
      </c>
      <c r="BV11">
        <v>0</v>
      </c>
      <c r="BW11">
        <v>0</v>
      </c>
      <c r="BX11">
        <v>-1.0958393960372088E-2</v>
      </c>
      <c r="BY11">
        <v>0</v>
      </c>
      <c r="BZ11">
        <v>0</v>
      </c>
      <c r="CA11">
        <v>-3.2208644353102715E-2</v>
      </c>
      <c r="CB11">
        <v>0</v>
      </c>
      <c r="CC11">
        <v>0</v>
      </c>
      <c r="CD11">
        <f t="shared" si="0"/>
        <v>0.54958610551829301</v>
      </c>
    </row>
    <row r="12" spans="1:82" x14ac:dyDescent="0.25">
      <c r="A12" t="s">
        <v>162</v>
      </c>
      <c r="B12">
        <v>-0.23569726426177298</v>
      </c>
      <c r="C12">
        <v>-1.0184690103965105E-2</v>
      </c>
      <c r="D12">
        <v>-1.4775204707373774E-2</v>
      </c>
      <c r="E12">
        <v>-1.6469327779582127E-2</v>
      </c>
      <c r="F12">
        <v>-7.0468619161413932E-4</v>
      </c>
      <c r="G12">
        <v>0</v>
      </c>
      <c r="H12">
        <v>0</v>
      </c>
      <c r="I12">
        <v>0</v>
      </c>
      <c r="J12">
        <v>-1.0518907151950579E-3</v>
      </c>
      <c r="K12">
        <v>0</v>
      </c>
      <c r="L12">
        <v>0</v>
      </c>
      <c r="M12">
        <v>-3.7458383775723594E-2</v>
      </c>
      <c r="N12">
        <v>-5.3175490677686385E-2</v>
      </c>
      <c r="O12">
        <v>-7.5089541223798163E-3</v>
      </c>
      <c r="P12">
        <v>-0.36766964124731488</v>
      </c>
      <c r="Q12">
        <v>-0.36034997976323407</v>
      </c>
      <c r="R12">
        <v>-0.1430337126054684</v>
      </c>
      <c r="S12">
        <v>0</v>
      </c>
      <c r="T12">
        <v>0</v>
      </c>
      <c r="U12">
        <v>-0.11511411950726386</v>
      </c>
      <c r="V12">
        <v>-8.8787319040731123E-3</v>
      </c>
      <c r="W12">
        <v>-6.6558807758811192E-2</v>
      </c>
      <c r="X12">
        <v>-3.3599006902956322E-2</v>
      </c>
      <c r="Y12">
        <v>0</v>
      </c>
      <c r="Z12">
        <v>-4.6345153043193803E-2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-4.4301668116216598E-3</v>
      </c>
      <c r="AG12">
        <v>-2.3869019060860204E-2</v>
      </c>
      <c r="AH12">
        <v>-5.5748646383412962E-3</v>
      </c>
      <c r="AI12">
        <v>0</v>
      </c>
      <c r="AJ12">
        <v>0</v>
      </c>
      <c r="AK12">
        <v>-7.5008131978458199E-3</v>
      </c>
      <c r="AL12">
        <v>-0.13362494840745254</v>
      </c>
      <c r="AM12">
        <v>-1.728405208522109E-3</v>
      </c>
      <c r="AN12">
        <v>-2.3897601406760275E-4</v>
      </c>
      <c r="AO12">
        <v>0</v>
      </c>
      <c r="AP12">
        <v>0</v>
      </c>
      <c r="AQ12">
        <v>-1.2545110389207113E-2</v>
      </c>
      <c r="AR12">
        <v>0</v>
      </c>
      <c r="AS12">
        <v>-3.8405613547547797E-2</v>
      </c>
      <c r="AT12">
        <v>0</v>
      </c>
      <c r="AU12">
        <v>0</v>
      </c>
      <c r="AV12">
        <v>-1.2974803271669649E-2</v>
      </c>
      <c r="AW12">
        <v>-2.032153946500715E-2</v>
      </c>
      <c r="AX12">
        <v>0</v>
      </c>
      <c r="AY12">
        <v>-9.1610656243130549E-4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-2.8248902416668064E-2</v>
      </c>
      <c r="BI12">
        <v>0</v>
      </c>
      <c r="BJ12">
        <v>0</v>
      </c>
      <c r="BK12">
        <v>-2.8568046499373532E-2</v>
      </c>
      <c r="BL12">
        <v>-3.6931107049134417E-3</v>
      </c>
      <c r="BM12">
        <v>0</v>
      </c>
      <c r="BN12">
        <v>-9.1798221845567653E-4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-9.1621052394725164E-2</v>
      </c>
      <c r="CB12">
        <v>0</v>
      </c>
      <c r="CC12">
        <v>0</v>
      </c>
      <c r="CD12">
        <f t="shared" si="0"/>
        <v>0.44129227571895679</v>
      </c>
    </row>
    <row r="13" spans="1:82" x14ac:dyDescent="0.25">
      <c r="A13" t="s">
        <v>163</v>
      </c>
      <c r="B13">
        <v>-0.14550743127722818</v>
      </c>
      <c r="C13">
        <v>0</v>
      </c>
      <c r="D13">
        <v>-5.9619251730500651E-2</v>
      </c>
      <c r="E13">
        <v>0</v>
      </c>
      <c r="F13">
        <v>0</v>
      </c>
      <c r="G13">
        <v>0</v>
      </c>
      <c r="H13">
        <v>0</v>
      </c>
      <c r="I13">
        <v>0</v>
      </c>
      <c r="J13">
        <v>-2.7132229508442353E-3</v>
      </c>
      <c r="K13">
        <v>0</v>
      </c>
      <c r="L13">
        <v>-4.650751300223236E-2</v>
      </c>
      <c r="M13">
        <v>-7.3783316551553985E-2</v>
      </c>
      <c r="N13">
        <v>-0.25804185813515335</v>
      </c>
      <c r="O13">
        <v>-2.2873567174580875E-2</v>
      </c>
      <c r="P13">
        <v>-0.20329138429230076</v>
      </c>
      <c r="Q13">
        <v>0</v>
      </c>
      <c r="R13">
        <v>0</v>
      </c>
      <c r="S13">
        <v>-6.566280036891084E-2</v>
      </c>
      <c r="T13">
        <v>0</v>
      </c>
      <c r="U13">
        <v>-0.15059940004028266</v>
      </c>
      <c r="V13">
        <v>-7.6720939183318126E-2</v>
      </c>
      <c r="W13">
        <v>-0.13117591710470752</v>
      </c>
      <c r="X13">
        <v>-1.9262963458437265E-2</v>
      </c>
      <c r="Y13">
        <v>0</v>
      </c>
      <c r="Z13">
        <v>-0.23798207317307785</v>
      </c>
      <c r="AA13">
        <v>0</v>
      </c>
      <c r="AB13">
        <v>0</v>
      </c>
      <c r="AC13">
        <v>-4.6380535661951543E-2</v>
      </c>
      <c r="AD13">
        <v>0</v>
      </c>
      <c r="AE13">
        <v>-0.22319015841324177</v>
      </c>
      <c r="AF13">
        <v>-4.3790741258702463E-2</v>
      </c>
      <c r="AG13">
        <v>-8.5369386327941513E-2</v>
      </c>
      <c r="AH13">
        <v>-6.810465220545954E-2</v>
      </c>
      <c r="AI13">
        <v>0</v>
      </c>
      <c r="AJ13">
        <v>0</v>
      </c>
      <c r="AK13">
        <v>0</v>
      </c>
      <c r="AL13">
        <v>-0.200774216034484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-0.23374635011889572</v>
      </c>
      <c r="AT13">
        <v>0</v>
      </c>
      <c r="AU13">
        <v>0</v>
      </c>
      <c r="AV13">
        <v>-1.7303750261357307E-2</v>
      </c>
      <c r="AW13">
        <v>-4.9349668970639249E-2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-3.8870328017348951E-2</v>
      </c>
      <c r="BD13">
        <v>0</v>
      </c>
      <c r="BE13">
        <v>0</v>
      </c>
      <c r="BF13">
        <v>0</v>
      </c>
      <c r="BG13">
        <v>0</v>
      </c>
      <c r="BH13">
        <v>-0.12552294376579221</v>
      </c>
      <c r="BI13">
        <v>0</v>
      </c>
      <c r="BJ13">
        <v>0</v>
      </c>
      <c r="BK13">
        <v>0</v>
      </c>
      <c r="BL13">
        <v>-4.5815184199104178E-3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-0.18346825950107618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f t="shared" si="0"/>
        <v>0.64221292612233671</v>
      </c>
    </row>
    <row r="14" spans="1:82" x14ac:dyDescent="0.25">
      <c r="A14" t="s">
        <v>164</v>
      </c>
      <c r="B14">
        <v>-0.34636500577415502</v>
      </c>
      <c r="C14">
        <v>-6.7948396185236043E-2</v>
      </c>
      <c r="D14">
        <v>-1.9065901654583352E-2</v>
      </c>
      <c r="E14">
        <v>-4.9337578897298472E-2</v>
      </c>
      <c r="F14">
        <v>-2.0820707136146347E-4</v>
      </c>
      <c r="G14">
        <v>0</v>
      </c>
      <c r="H14">
        <v>0</v>
      </c>
      <c r="I14">
        <v>-1.7391130604112424E-3</v>
      </c>
      <c r="J14">
        <v>-2.5224076690335623E-4</v>
      </c>
      <c r="K14">
        <v>0</v>
      </c>
      <c r="L14">
        <v>0</v>
      </c>
      <c r="M14">
        <v>-5.5436768374376139E-2</v>
      </c>
      <c r="N14">
        <v>-2.9048335507159177E-2</v>
      </c>
      <c r="O14">
        <v>-1.0510295766251563E-2</v>
      </c>
      <c r="P14">
        <v>-0.14795552243127991</v>
      </c>
      <c r="Q14">
        <v>-2.0393205369765823E-2</v>
      </c>
      <c r="R14">
        <v>-1.0645998361487809E-2</v>
      </c>
      <c r="S14">
        <v>0</v>
      </c>
      <c r="T14">
        <v>0</v>
      </c>
      <c r="U14">
        <v>-0.11561626185256632</v>
      </c>
      <c r="V14">
        <v>-6.1818599466282025E-3</v>
      </c>
      <c r="W14">
        <v>-1.5994635497291947E-2</v>
      </c>
      <c r="X14">
        <v>-1.636943463422882E-3</v>
      </c>
      <c r="Y14">
        <v>0</v>
      </c>
      <c r="Z14">
        <v>-4.0213850133210185E-3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-1.8523945988778768E-3</v>
      </c>
      <c r="AG14">
        <v>-4.2180203324893445E-3</v>
      </c>
      <c r="AH14">
        <v>-8.7850705180772949E-4</v>
      </c>
      <c r="AI14">
        <v>0</v>
      </c>
      <c r="AJ14">
        <v>0</v>
      </c>
      <c r="AK14">
        <v>-6.283175867190266E-3</v>
      </c>
      <c r="AL14">
        <v>-0.32942409647495341</v>
      </c>
      <c r="AM14">
        <v>-2.0540878662356363E-2</v>
      </c>
      <c r="AN14">
        <v>-2.0749107646204075E-5</v>
      </c>
      <c r="AO14">
        <v>0</v>
      </c>
      <c r="AP14">
        <v>0</v>
      </c>
      <c r="AQ14">
        <v>0</v>
      </c>
      <c r="AR14">
        <v>-8.2388918592320149E-4</v>
      </c>
      <c r="AS14">
        <v>-8.8161137148586085E-3</v>
      </c>
      <c r="AT14">
        <v>0</v>
      </c>
      <c r="AU14">
        <v>0</v>
      </c>
      <c r="AV14">
        <v>-4.0437863792678989E-3</v>
      </c>
      <c r="AW14">
        <v>-0.14140569644047132</v>
      </c>
      <c r="AX14">
        <v>0</v>
      </c>
      <c r="AY14">
        <v>-4.7247646352475449E-3</v>
      </c>
      <c r="AZ14">
        <v>0</v>
      </c>
      <c r="BA14">
        <v>0</v>
      </c>
      <c r="BB14">
        <v>0</v>
      </c>
      <c r="BC14">
        <v>-8.2123614814035226E-3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-8.5424484056731691E-4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-8.4407811572320048E-3</v>
      </c>
      <c r="CA14">
        <v>-6.4668022130177178E-3</v>
      </c>
      <c r="CB14">
        <v>0</v>
      </c>
      <c r="CC14">
        <v>-4.7759652830125414E-3</v>
      </c>
      <c r="CD14">
        <f t="shared" si="0"/>
        <v>0.33184186305796892</v>
      </c>
    </row>
    <row r="15" spans="1:82" x14ac:dyDescent="0.25">
      <c r="A15" t="s">
        <v>165</v>
      </c>
      <c r="B15">
        <v>-0.34196206190049527</v>
      </c>
      <c r="C15">
        <v>-0.11852208336632999</v>
      </c>
      <c r="D15">
        <v>-4.4538375959736629E-2</v>
      </c>
      <c r="E15">
        <v>-8.7258142774420996E-2</v>
      </c>
      <c r="F15">
        <v>-3.8946937329906741E-3</v>
      </c>
      <c r="G15">
        <v>0</v>
      </c>
      <c r="H15">
        <v>0</v>
      </c>
      <c r="I15">
        <v>-0.12807311374487715</v>
      </c>
      <c r="J15">
        <v>-7.2107052577645757E-3</v>
      </c>
      <c r="K15">
        <v>-9.1308724258762162E-3</v>
      </c>
      <c r="L15">
        <v>0</v>
      </c>
      <c r="M15">
        <v>-4.7841413778220938E-2</v>
      </c>
      <c r="N15">
        <v>-2.6536833880874428E-2</v>
      </c>
      <c r="O15">
        <v>-1.1389638502945533E-2</v>
      </c>
      <c r="P15">
        <v>-7.5081256423926865E-2</v>
      </c>
      <c r="Q15">
        <v>-8.5865925755195596E-3</v>
      </c>
      <c r="R15">
        <v>-2.4471138727580308E-2</v>
      </c>
      <c r="S15">
        <v>0</v>
      </c>
      <c r="T15">
        <v>0</v>
      </c>
      <c r="U15">
        <v>-0.19522108036859537</v>
      </c>
      <c r="V15">
        <v>-0.14236433581471403</v>
      </c>
      <c r="W15">
        <v>-5.1614868262524559E-2</v>
      </c>
      <c r="X15">
        <v>-1.0119477738426941E-2</v>
      </c>
      <c r="Y15">
        <v>0</v>
      </c>
      <c r="Z15">
        <v>-4.2780949007931113E-2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-1.325130766937647E-2</v>
      </c>
      <c r="AI15">
        <v>0</v>
      </c>
      <c r="AJ15">
        <v>0</v>
      </c>
      <c r="AK15">
        <v>-8.5469884420421235E-2</v>
      </c>
      <c r="AL15">
        <v>-0.36780872369312062</v>
      </c>
      <c r="AM15">
        <v>-2.5954623920465589E-2</v>
      </c>
      <c r="AN15">
        <v>-2.917766524477846E-2</v>
      </c>
      <c r="AO15">
        <v>0</v>
      </c>
      <c r="AP15">
        <v>0</v>
      </c>
      <c r="AQ15">
        <v>0</v>
      </c>
      <c r="AR15">
        <v>0</v>
      </c>
      <c r="AS15">
        <v>-3.1757499626517541E-2</v>
      </c>
      <c r="AT15">
        <v>-1.7211730775595988E-2</v>
      </c>
      <c r="AU15">
        <v>0</v>
      </c>
      <c r="AV15">
        <v>-9.9630174669144787E-3</v>
      </c>
      <c r="AW15">
        <v>-9.6192374340102083E-2</v>
      </c>
      <c r="AX15">
        <v>0</v>
      </c>
      <c r="AY15">
        <v>-2.7444177232696741E-3</v>
      </c>
      <c r="AZ15">
        <v>0</v>
      </c>
      <c r="BA15">
        <v>0</v>
      </c>
      <c r="BB15">
        <v>0</v>
      </c>
      <c r="BC15">
        <v>-1.5147035772901002E-2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-7.3737950046919248E-4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-9.9059978535160787E-3</v>
      </c>
      <c r="BT15">
        <v>0</v>
      </c>
      <c r="BU15">
        <v>0</v>
      </c>
      <c r="BV15">
        <v>0</v>
      </c>
      <c r="BW15">
        <v>-2.4943730975418306E-2</v>
      </c>
      <c r="BX15">
        <v>0</v>
      </c>
      <c r="BY15">
        <v>0</v>
      </c>
      <c r="BZ15">
        <v>0</v>
      </c>
      <c r="CA15">
        <v>-3.503773454821596E-2</v>
      </c>
      <c r="CB15">
        <v>0</v>
      </c>
      <c r="CC15">
        <v>-2.6181566404876121E-3</v>
      </c>
      <c r="CD15">
        <f t="shared" si="0"/>
        <v>0.48938974889980802</v>
      </c>
    </row>
    <row r="16" spans="1:82" x14ac:dyDescent="0.25">
      <c r="A16" t="s">
        <v>166</v>
      </c>
      <c r="B16">
        <v>-0.11253157386403569</v>
      </c>
      <c r="C16">
        <v>-1.0514844117653577E-2</v>
      </c>
      <c r="D16">
        <v>-6.0310801931913377E-2</v>
      </c>
      <c r="E16">
        <v>-7.6795811245861295E-2</v>
      </c>
      <c r="F16">
        <v>-6.0557038498278591E-3</v>
      </c>
      <c r="G16">
        <v>0</v>
      </c>
      <c r="H16">
        <v>0</v>
      </c>
      <c r="I16">
        <v>-7.9401885493158006E-2</v>
      </c>
      <c r="J16">
        <v>-1.680572659065353E-2</v>
      </c>
      <c r="K16">
        <v>-0.29860998384343951</v>
      </c>
      <c r="L16">
        <v>-0.13457625371731086</v>
      </c>
      <c r="M16">
        <v>-3.6829787009977188E-2</v>
      </c>
      <c r="N16">
        <v>-2.435321077708066E-2</v>
      </c>
      <c r="O16">
        <v>-2.5277559334530911E-2</v>
      </c>
      <c r="P16">
        <v>-0.13644422681345766</v>
      </c>
      <c r="Q16">
        <v>-3.819075629197901E-2</v>
      </c>
      <c r="R16">
        <v>0</v>
      </c>
      <c r="S16">
        <v>0</v>
      </c>
      <c r="T16">
        <v>0</v>
      </c>
      <c r="U16">
        <v>-0.10126769033474958</v>
      </c>
      <c r="V16">
        <v>-1.1230800177404191E-2</v>
      </c>
      <c r="W16">
        <v>-0.23886368028850863</v>
      </c>
      <c r="X16">
        <v>0</v>
      </c>
      <c r="Y16">
        <v>-1.368396397083021E-2</v>
      </c>
      <c r="Z16">
        <v>-0.35113670291463023</v>
      </c>
      <c r="AA16">
        <v>-1.1302440967745373E-3</v>
      </c>
      <c r="AB16">
        <v>0</v>
      </c>
      <c r="AC16">
        <v>-2.0775564922445092E-2</v>
      </c>
      <c r="AD16">
        <v>0</v>
      </c>
      <c r="AE16">
        <v>0</v>
      </c>
      <c r="AF16">
        <v>0</v>
      </c>
      <c r="AG16">
        <v>-2.0356825708980606E-3</v>
      </c>
      <c r="AH16">
        <v>-6.858545667967407E-2</v>
      </c>
      <c r="AI16">
        <v>0</v>
      </c>
      <c r="AJ16">
        <v>0</v>
      </c>
      <c r="AK16">
        <v>-3.4891121645554465E-3</v>
      </c>
      <c r="AL16">
        <v>-4.7546811653044738E-2</v>
      </c>
      <c r="AM16">
        <v>-1.557541752296783E-2</v>
      </c>
      <c r="AN16">
        <v>-3.0198916082093255E-2</v>
      </c>
      <c r="AO16">
        <v>-1.6452726881340616E-2</v>
      </c>
      <c r="AP16">
        <v>0</v>
      </c>
      <c r="AQ16">
        <v>0</v>
      </c>
      <c r="AR16">
        <v>0</v>
      </c>
      <c r="AS16">
        <v>-6.0670429724877135E-2</v>
      </c>
      <c r="AT16">
        <v>-2.7855460234987362E-3</v>
      </c>
      <c r="AU16">
        <v>0</v>
      </c>
      <c r="AV16">
        <v>0</v>
      </c>
      <c r="AW16">
        <v>-2.9097160693946352E-2</v>
      </c>
      <c r="AX16">
        <v>0</v>
      </c>
      <c r="AY16">
        <v>-5.3896656823290805E-3</v>
      </c>
      <c r="AZ16">
        <v>0</v>
      </c>
      <c r="BA16">
        <v>0</v>
      </c>
      <c r="BB16">
        <v>0</v>
      </c>
      <c r="BC16">
        <v>-1.1565831133548834E-2</v>
      </c>
      <c r="BD16">
        <v>-3.0539929991681902E-3</v>
      </c>
      <c r="BE16">
        <v>0</v>
      </c>
      <c r="BF16">
        <v>-1.5118479338741106E-3</v>
      </c>
      <c r="BG16">
        <v>0</v>
      </c>
      <c r="BH16">
        <v>-6.629354188521069E-3</v>
      </c>
      <c r="BI16">
        <v>-1.4621702153066096E-3</v>
      </c>
      <c r="BJ16">
        <v>0</v>
      </c>
      <c r="BK16">
        <v>0</v>
      </c>
      <c r="BL16">
        <v>-9.1735513037858162E-3</v>
      </c>
      <c r="BM16">
        <v>0</v>
      </c>
      <c r="BN16">
        <v>0</v>
      </c>
      <c r="BO16">
        <v>0</v>
      </c>
      <c r="BP16">
        <v>0</v>
      </c>
      <c r="BQ16">
        <v>-5.7709792808276011E-4</v>
      </c>
      <c r="BR16">
        <v>-6.657472448156415E-3</v>
      </c>
      <c r="BS16">
        <v>-0.23726261133020113</v>
      </c>
      <c r="BT16">
        <v>-1.4347478951985734E-3</v>
      </c>
      <c r="BU16">
        <v>0</v>
      </c>
      <c r="BV16">
        <v>0</v>
      </c>
      <c r="BW16">
        <v>0</v>
      </c>
      <c r="BX16">
        <v>-3.4006296577591605E-2</v>
      </c>
      <c r="BY16">
        <v>-1.8675122142365259E-3</v>
      </c>
      <c r="BZ16">
        <v>-4.6445574982979007E-2</v>
      </c>
      <c r="CA16">
        <v>-9.7005424979828794E-2</v>
      </c>
      <c r="CB16">
        <v>0</v>
      </c>
      <c r="CC16">
        <v>-4.1098785568434187E-2</v>
      </c>
      <c r="CD16">
        <f t="shared" si="0"/>
        <v>0.58793936772958422</v>
      </c>
    </row>
    <row r="17" spans="1:82" x14ac:dyDescent="0.25">
      <c r="A17" t="s">
        <v>167</v>
      </c>
      <c r="B17">
        <v>-1.6051253801567762E-2</v>
      </c>
      <c r="C17">
        <v>0</v>
      </c>
      <c r="D17">
        <v>-3.6571150793361638E-3</v>
      </c>
      <c r="E17">
        <v>-4.9670746296656019E-3</v>
      </c>
      <c r="F17">
        <v>-1.7797072723431533E-4</v>
      </c>
      <c r="G17">
        <v>0</v>
      </c>
      <c r="H17">
        <v>0</v>
      </c>
      <c r="I17">
        <v>0</v>
      </c>
      <c r="J17">
        <v>0</v>
      </c>
      <c r="K17">
        <v>-2.2659568022060633E-2</v>
      </c>
      <c r="L17">
        <v>-0.10268303723504353</v>
      </c>
      <c r="M17">
        <v>0</v>
      </c>
      <c r="N17">
        <v>0</v>
      </c>
      <c r="O17">
        <v>0</v>
      </c>
      <c r="P17">
        <v>-0.20338805195804788</v>
      </c>
      <c r="Q17">
        <v>0</v>
      </c>
      <c r="R17">
        <v>0</v>
      </c>
      <c r="S17">
        <v>0</v>
      </c>
      <c r="T17">
        <v>0</v>
      </c>
      <c r="U17">
        <v>-7.8228925366954527E-2</v>
      </c>
      <c r="V17">
        <v>-3.2611299466912096E-3</v>
      </c>
      <c r="W17">
        <v>-1.9485161089580927E-2</v>
      </c>
      <c r="X17">
        <v>0</v>
      </c>
      <c r="Y17">
        <v>0</v>
      </c>
      <c r="Z17">
        <v>-8.5646508539669333E-2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-1.646889702473783E-2</v>
      </c>
      <c r="AI17">
        <v>0</v>
      </c>
      <c r="AJ17">
        <v>0</v>
      </c>
      <c r="AK17">
        <v>-5.2447314206172144E-2</v>
      </c>
      <c r="AL17">
        <v>-0.35656640983799515</v>
      </c>
      <c r="AM17">
        <v>-1.8743091193760452E-2</v>
      </c>
      <c r="AN17">
        <v>-2.6074414803220917E-2</v>
      </c>
      <c r="AO17">
        <v>-4.6705222077587365E-2</v>
      </c>
      <c r="AP17">
        <v>-0.10672978410332125</v>
      </c>
      <c r="AQ17">
        <v>-6.9144375247722351E-2</v>
      </c>
      <c r="AR17">
        <v>0</v>
      </c>
      <c r="AS17">
        <v>-0.21971111775235067</v>
      </c>
      <c r="AT17">
        <v>-0.16436377225589283</v>
      </c>
      <c r="AU17">
        <v>-6.2369958518650008E-3</v>
      </c>
      <c r="AV17">
        <v>0</v>
      </c>
      <c r="AW17">
        <v>-0.21914724737700955</v>
      </c>
      <c r="AX17">
        <v>0</v>
      </c>
      <c r="AY17">
        <v>-3.2936582688676885E-2</v>
      </c>
      <c r="AZ17">
        <v>0</v>
      </c>
      <c r="BA17">
        <v>0</v>
      </c>
      <c r="BB17">
        <v>0</v>
      </c>
      <c r="BC17">
        <v>-5.8939821709311866E-3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-1.1848274407127086E-3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-8.7810875341851717E-3</v>
      </c>
      <c r="BT17">
        <v>0</v>
      </c>
      <c r="BU17">
        <v>0</v>
      </c>
      <c r="BV17">
        <v>0</v>
      </c>
      <c r="BW17">
        <v>-6.6892140838546249E-2</v>
      </c>
      <c r="BX17">
        <v>-1.9617495427633379E-2</v>
      </c>
      <c r="BY17">
        <v>0</v>
      </c>
      <c r="BZ17">
        <v>-1.3582533919024451E-2</v>
      </c>
      <c r="CA17">
        <v>-7.184107729905502E-2</v>
      </c>
      <c r="CB17">
        <v>0</v>
      </c>
      <c r="CC17">
        <v>-8.8305097845405751E-3</v>
      </c>
      <c r="CD17">
        <f t="shared" si="0"/>
        <v>0.47286446386125253</v>
      </c>
    </row>
    <row r="18" spans="1:82" x14ac:dyDescent="0.25">
      <c r="A18" t="s">
        <v>168</v>
      </c>
      <c r="B18">
        <v>-0.28831089611457722</v>
      </c>
      <c r="C18">
        <v>-0.10262401983639671</v>
      </c>
      <c r="D18">
        <v>-2.9469423670610513E-2</v>
      </c>
      <c r="E18">
        <v>-0.12597431097672973</v>
      </c>
      <c r="F18">
        <v>-9.9454676725526745E-3</v>
      </c>
      <c r="G18">
        <v>0</v>
      </c>
      <c r="H18">
        <v>0</v>
      </c>
      <c r="I18">
        <v>-1.9513854752794713E-2</v>
      </c>
      <c r="J18">
        <v>-2.2844954422315596E-2</v>
      </c>
      <c r="K18">
        <v>-4.6509600868706851E-3</v>
      </c>
      <c r="L18">
        <v>0</v>
      </c>
      <c r="M18">
        <v>-5.3102928410292474E-2</v>
      </c>
      <c r="N18">
        <v>-6.5732306676854313E-2</v>
      </c>
      <c r="O18">
        <v>-1.9884193297967274E-2</v>
      </c>
      <c r="P18">
        <v>-1.4156716628667746E-2</v>
      </c>
      <c r="Q18">
        <v>-7.3546419846550748E-3</v>
      </c>
      <c r="R18">
        <v>0</v>
      </c>
      <c r="S18">
        <v>0</v>
      </c>
      <c r="T18">
        <v>0</v>
      </c>
      <c r="U18">
        <v>-3.8997407096283888E-2</v>
      </c>
      <c r="V18">
        <v>0</v>
      </c>
      <c r="W18">
        <v>-6.8162464728433445E-2</v>
      </c>
      <c r="X18">
        <v>0</v>
      </c>
      <c r="Y18">
        <v>0</v>
      </c>
      <c r="Z18">
        <v>-4.0355108465241804E-2</v>
      </c>
      <c r="AA18">
        <v>-1.1674246582628656E-2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-5.242360542716434E-3</v>
      </c>
      <c r="AH18">
        <v>-2.956593301918722E-2</v>
      </c>
      <c r="AI18">
        <v>0</v>
      </c>
      <c r="AJ18">
        <v>0</v>
      </c>
      <c r="AK18">
        <v>-2.4649102043299877E-2</v>
      </c>
      <c r="AL18">
        <v>-0.27063380795713443</v>
      </c>
      <c r="AM18">
        <v>-1.0223772507408328E-2</v>
      </c>
      <c r="AN18">
        <v>-1.271648057600131E-2</v>
      </c>
      <c r="AO18">
        <v>0</v>
      </c>
      <c r="AP18">
        <v>0</v>
      </c>
      <c r="AQ18">
        <v>0</v>
      </c>
      <c r="AR18">
        <v>0</v>
      </c>
      <c r="AS18">
        <v>-0.10036339194281564</v>
      </c>
      <c r="AT18">
        <v>0</v>
      </c>
      <c r="AU18">
        <v>0</v>
      </c>
      <c r="AV18">
        <v>-1.5339220812298203E-2</v>
      </c>
      <c r="AW18">
        <v>-8.3518371734146793E-2</v>
      </c>
      <c r="AX18">
        <v>0</v>
      </c>
      <c r="AY18">
        <v>-5.3960692569656919E-4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-7.7820465083724378E-3</v>
      </c>
      <c r="BI18">
        <v>0</v>
      </c>
      <c r="BJ18">
        <v>0</v>
      </c>
      <c r="BK18">
        <v>0</v>
      </c>
      <c r="BL18">
        <v>-2.1259119420033459E-2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-8.1743653445223146E-3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-1.7749912111641026E-2</v>
      </c>
      <c r="CB18">
        <v>0</v>
      </c>
      <c r="CC18">
        <v>-3.3790768401572874E-4</v>
      </c>
      <c r="CD18">
        <f t="shared" si="0"/>
        <v>0.34934732902350141</v>
      </c>
    </row>
    <row r="19" spans="1:82" x14ac:dyDescent="0.25">
      <c r="A19" t="s">
        <v>169</v>
      </c>
      <c r="B19">
        <v>-2.1790567214101939E-4</v>
      </c>
      <c r="C19">
        <v>0</v>
      </c>
      <c r="D19">
        <v>-2.8633111778227842E-3</v>
      </c>
      <c r="E19">
        <v>-1.0733455752914593E-2</v>
      </c>
      <c r="F19">
        <v>-3.1807983606881606E-3</v>
      </c>
      <c r="G19">
        <v>0</v>
      </c>
      <c r="H19">
        <v>0</v>
      </c>
      <c r="I19">
        <v>-1.63140472048857E-2</v>
      </c>
      <c r="J19">
        <v>0</v>
      </c>
      <c r="K19">
        <v>-4.4588520584693874E-3</v>
      </c>
      <c r="L19">
        <v>0</v>
      </c>
      <c r="M19">
        <v>-6.1797038353098768E-3</v>
      </c>
      <c r="N19">
        <v>-5.7835401590772773E-2</v>
      </c>
      <c r="O19">
        <v>-7.6431040830982578E-3</v>
      </c>
      <c r="P19">
        <v>-3.6038785382463629E-3</v>
      </c>
      <c r="Q19">
        <v>0</v>
      </c>
      <c r="R19">
        <v>0</v>
      </c>
      <c r="S19">
        <v>0</v>
      </c>
      <c r="T19">
        <v>0</v>
      </c>
      <c r="U19">
        <v>-2.1869657492519266E-2</v>
      </c>
      <c r="V19">
        <v>0</v>
      </c>
      <c r="W19">
        <v>-1.8324484735284551E-2</v>
      </c>
      <c r="X19">
        <v>-1.1146938521457516E-2</v>
      </c>
      <c r="Y19">
        <v>0</v>
      </c>
      <c r="Z19">
        <v>-8.7948228328638953E-2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-1.7641556237506927E-3</v>
      </c>
      <c r="AG19">
        <v>0</v>
      </c>
      <c r="AH19">
        <v>-4.0287310669611283E-2</v>
      </c>
      <c r="AI19">
        <v>0</v>
      </c>
      <c r="AJ19">
        <v>0</v>
      </c>
      <c r="AK19">
        <v>-7.718508949459707E-2</v>
      </c>
      <c r="AL19">
        <v>-0.28170332401616011</v>
      </c>
      <c r="AM19">
        <v>-8.0534595784547518E-3</v>
      </c>
      <c r="AN19">
        <v>-5.9496464359966597E-2</v>
      </c>
      <c r="AO19">
        <v>0</v>
      </c>
      <c r="AP19">
        <v>-9.9015561443407799E-2</v>
      </c>
      <c r="AQ19">
        <v>0</v>
      </c>
      <c r="AR19">
        <v>0</v>
      </c>
      <c r="AS19">
        <v>-0.21213873338352993</v>
      </c>
      <c r="AT19">
        <v>-0.10641836281571893</v>
      </c>
      <c r="AU19">
        <v>-5.7046143676360789E-3</v>
      </c>
      <c r="AV19">
        <v>-2.2465465641301656E-3</v>
      </c>
      <c r="AW19">
        <v>-0.21832078931025517</v>
      </c>
      <c r="AX19">
        <v>0</v>
      </c>
      <c r="AY19">
        <v>-1.3911948536166755E-2</v>
      </c>
      <c r="AZ19">
        <v>0</v>
      </c>
      <c r="BA19">
        <v>-9.1613391989445791E-5</v>
      </c>
      <c r="BB19">
        <v>0</v>
      </c>
      <c r="BC19">
        <v>-4.6393761511397506E-3</v>
      </c>
      <c r="BD19">
        <v>0</v>
      </c>
      <c r="BE19">
        <v>0</v>
      </c>
      <c r="BF19">
        <v>-1.9126269407878326E-3</v>
      </c>
      <c r="BG19">
        <v>0</v>
      </c>
      <c r="BH19">
        <v>0</v>
      </c>
      <c r="BI19">
        <v>0</v>
      </c>
      <c r="BJ19">
        <v>0</v>
      </c>
      <c r="BK19">
        <v>-2.1753410161031782E-2</v>
      </c>
      <c r="BL19">
        <v>-3.1657068075059943E-3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-3.3266107651674479E-3</v>
      </c>
      <c r="BT19">
        <v>0</v>
      </c>
      <c r="BU19">
        <v>0</v>
      </c>
      <c r="BV19">
        <v>0</v>
      </c>
      <c r="BW19">
        <v>-4.453085091005754E-3</v>
      </c>
      <c r="BX19">
        <v>-1.9355983241446936E-2</v>
      </c>
      <c r="BY19">
        <v>0</v>
      </c>
      <c r="BZ19">
        <v>0</v>
      </c>
      <c r="CA19">
        <v>-2.9134623336455466E-2</v>
      </c>
      <c r="CB19">
        <v>0</v>
      </c>
      <c r="CC19">
        <v>-6.4054259991239339E-3</v>
      </c>
      <c r="CD19">
        <f t="shared" si="0"/>
        <v>0.33610124086132992</v>
      </c>
    </row>
    <row r="20" spans="1:82" x14ac:dyDescent="0.25">
      <c r="A20" t="s">
        <v>170</v>
      </c>
      <c r="B20">
        <v>-0.18033801344557054</v>
      </c>
      <c r="C20">
        <v>-3.0661121691806455E-2</v>
      </c>
      <c r="D20">
        <v>-3.7842007384961192E-2</v>
      </c>
      <c r="E20">
        <v>-0.11292075673853103</v>
      </c>
      <c r="F20">
        <v>-4.8462229942924737E-3</v>
      </c>
      <c r="G20">
        <v>-1.5928663972607501E-2</v>
      </c>
      <c r="H20">
        <v>-0.15688025314807236</v>
      </c>
      <c r="I20">
        <v>-3.536401415174812E-2</v>
      </c>
      <c r="J20">
        <v>-3.3532517666092124E-2</v>
      </c>
      <c r="K20">
        <v>-0.19354193658389832</v>
      </c>
      <c r="L20">
        <v>-0.16650457264648999</v>
      </c>
      <c r="M20">
        <v>-9.3096151635362959E-2</v>
      </c>
      <c r="N20">
        <v>-3.7750472603021508E-2</v>
      </c>
      <c r="O20">
        <v>-2.4367099070983712E-2</v>
      </c>
      <c r="P20">
        <v>-5.2458049458416624E-2</v>
      </c>
      <c r="Q20">
        <v>-1.3342807999061065E-2</v>
      </c>
      <c r="R20">
        <v>0</v>
      </c>
      <c r="S20">
        <v>-7.5968867499445453E-2</v>
      </c>
      <c r="T20">
        <v>0</v>
      </c>
      <c r="U20">
        <v>-0.20108721901424165</v>
      </c>
      <c r="V20">
        <v>-2.362099728988782E-2</v>
      </c>
      <c r="W20">
        <v>-0.2091614629168686</v>
      </c>
      <c r="X20">
        <v>-2.4491246779161811E-3</v>
      </c>
      <c r="Y20">
        <v>-4.4196971121262642E-3</v>
      </c>
      <c r="Z20">
        <v>-0.33589258692738799</v>
      </c>
      <c r="AA20">
        <v>-2.8510401386483688E-3</v>
      </c>
      <c r="AB20">
        <v>0</v>
      </c>
      <c r="AC20">
        <v>-3.5134127639816791E-2</v>
      </c>
      <c r="AD20">
        <v>0</v>
      </c>
      <c r="AE20">
        <v>-2.4200827429295996E-2</v>
      </c>
      <c r="AF20">
        <v>-1.5203866883807752E-3</v>
      </c>
      <c r="AG20">
        <v>0</v>
      </c>
      <c r="AH20">
        <v>-6.6325211314851015E-2</v>
      </c>
      <c r="AI20">
        <v>0</v>
      </c>
      <c r="AJ20">
        <v>0</v>
      </c>
      <c r="AK20">
        <v>-2.1480234874043198E-3</v>
      </c>
      <c r="AL20">
        <v>-2.963960011080795E-3</v>
      </c>
      <c r="AM20">
        <v>-8.4491590435697896E-3</v>
      </c>
      <c r="AN20">
        <v>-4.5238165395376735E-2</v>
      </c>
      <c r="AO20">
        <v>-2.2687344316442527E-2</v>
      </c>
      <c r="AP20">
        <v>-3.9812360865973923E-2</v>
      </c>
      <c r="AQ20">
        <v>0</v>
      </c>
      <c r="AR20">
        <v>0</v>
      </c>
      <c r="AS20">
        <v>-3.9750040245326655E-2</v>
      </c>
      <c r="AT20">
        <v>0</v>
      </c>
      <c r="AU20">
        <v>0</v>
      </c>
      <c r="AV20">
        <v>-6.3780127317704417E-3</v>
      </c>
      <c r="AW20">
        <v>-1.5866109916744118E-2</v>
      </c>
      <c r="AX20">
        <v>0</v>
      </c>
      <c r="AY20">
        <v>-4.2139025245381224E-3</v>
      </c>
      <c r="AZ20">
        <v>0</v>
      </c>
      <c r="BA20">
        <v>0</v>
      </c>
      <c r="BB20">
        <v>0</v>
      </c>
      <c r="BC20">
        <v>-4.9531886292200995E-3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-5.5321381886255004E-3</v>
      </c>
      <c r="BJ20">
        <v>0</v>
      </c>
      <c r="BK20">
        <v>0</v>
      </c>
      <c r="BL20">
        <v>-9.4050912310978847E-3</v>
      </c>
      <c r="BM20">
        <v>0</v>
      </c>
      <c r="BN20">
        <v>0</v>
      </c>
      <c r="BO20">
        <v>0</v>
      </c>
      <c r="BP20">
        <v>0</v>
      </c>
      <c r="BQ20">
        <v>-2.8295063219717793E-4</v>
      </c>
      <c r="BR20">
        <v>-1.277412234359865E-2</v>
      </c>
      <c r="BS20">
        <v>-0.20643581124793234</v>
      </c>
      <c r="BT20">
        <v>-4.0381603381290927E-4</v>
      </c>
      <c r="BU20">
        <v>0</v>
      </c>
      <c r="BV20">
        <v>-4.6986030344692174E-3</v>
      </c>
      <c r="BW20">
        <v>-1.6409430714013646E-2</v>
      </c>
      <c r="BX20">
        <v>-4.5436241275663272E-2</v>
      </c>
      <c r="BY20">
        <v>-7.2206076675556952E-3</v>
      </c>
      <c r="BZ20">
        <v>0</v>
      </c>
      <c r="CA20">
        <v>-0.14079347072319182</v>
      </c>
      <c r="CB20">
        <v>0</v>
      </c>
      <c r="CC20">
        <v>-2.2571766941543621E-2</v>
      </c>
      <c r="CD20">
        <f t="shared" si="0"/>
        <v>0.64728737716858387</v>
      </c>
    </row>
    <row r="21" spans="1:82" x14ac:dyDescent="0.25">
      <c r="A21" t="s">
        <v>171</v>
      </c>
      <c r="B21">
        <v>-3.2634412784954006E-2</v>
      </c>
      <c r="C21">
        <v>-4.531260341141239E-3</v>
      </c>
      <c r="D21">
        <v>-3.2387285630926785E-2</v>
      </c>
      <c r="E21">
        <v>-2.705039767715766E-2</v>
      </c>
      <c r="F21">
        <v>-2.3536190661131427E-3</v>
      </c>
      <c r="G21">
        <v>0</v>
      </c>
      <c r="H21">
        <v>0</v>
      </c>
      <c r="I21">
        <v>-5.9246826549401832E-2</v>
      </c>
      <c r="J21">
        <v>-2.5532851306508189E-3</v>
      </c>
      <c r="K21">
        <v>-0.19213707946576861</v>
      </c>
      <c r="L21">
        <v>-0.1753261103950777</v>
      </c>
      <c r="M21">
        <v>-5.5038316628554206E-3</v>
      </c>
      <c r="N21">
        <v>0</v>
      </c>
      <c r="O21">
        <v>-1.7866366223621158E-2</v>
      </c>
      <c r="P21">
        <v>-2.9642882889264976E-2</v>
      </c>
      <c r="Q21">
        <v>0</v>
      </c>
      <c r="R21">
        <v>0</v>
      </c>
      <c r="S21">
        <v>0</v>
      </c>
      <c r="T21">
        <v>0</v>
      </c>
      <c r="U21">
        <v>-6.8619169363042631E-2</v>
      </c>
      <c r="V21">
        <v>0</v>
      </c>
      <c r="W21">
        <v>-0.15802458079240791</v>
      </c>
      <c r="X21">
        <v>0</v>
      </c>
      <c r="Y21">
        <v>0</v>
      </c>
      <c r="Z21">
        <v>-0.31629560766740411</v>
      </c>
      <c r="AA21">
        <v>-6.0159842156698807E-3</v>
      </c>
      <c r="AB21">
        <v>0</v>
      </c>
      <c r="AC21">
        <v>-3.1391925390367482E-3</v>
      </c>
      <c r="AD21">
        <v>0</v>
      </c>
      <c r="AE21">
        <v>0</v>
      </c>
      <c r="AF21">
        <v>0</v>
      </c>
      <c r="AG21">
        <v>-2.1462442957054592E-4</v>
      </c>
      <c r="AH21">
        <v>-5.4158540977672774E-2</v>
      </c>
      <c r="AI21">
        <v>0</v>
      </c>
      <c r="AJ21">
        <v>0</v>
      </c>
      <c r="AK21">
        <v>-0.10315135170232186</v>
      </c>
      <c r="AL21">
        <v>-0.36695286512454106</v>
      </c>
      <c r="AM21">
        <v>-9.5685559626639966E-3</v>
      </c>
      <c r="AN21">
        <v>-2.0557702429631342E-2</v>
      </c>
      <c r="AO21">
        <v>0</v>
      </c>
      <c r="AP21">
        <v>-6.261569568464119E-2</v>
      </c>
      <c r="AQ21">
        <v>0</v>
      </c>
      <c r="AR21">
        <v>0</v>
      </c>
      <c r="AS21">
        <v>-8.787296388045221E-3</v>
      </c>
      <c r="AT21">
        <v>0</v>
      </c>
      <c r="AU21">
        <v>0</v>
      </c>
      <c r="AV21">
        <v>-1.4500905533307603E-2</v>
      </c>
      <c r="AW21">
        <v>-0.14067309726173485</v>
      </c>
      <c r="AX21">
        <v>0</v>
      </c>
      <c r="AY21">
        <v>-1.4098520835053148E-2</v>
      </c>
      <c r="AZ21">
        <v>0</v>
      </c>
      <c r="BA21">
        <v>0</v>
      </c>
      <c r="BB21">
        <v>0</v>
      </c>
      <c r="BC21">
        <v>-2.4270992654759111E-3</v>
      </c>
      <c r="BD21">
        <v>0</v>
      </c>
      <c r="BE21">
        <v>0</v>
      </c>
      <c r="BF21">
        <v>-1.4980739139547929E-3</v>
      </c>
      <c r="BG21">
        <v>0</v>
      </c>
      <c r="BH21">
        <v>-1.3248026201057974E-3</v>
      </c>
      <c r="BI21">
        <v>0</v>
      </c>
      <c r="BJ21">
        <v>0</v>
      </c>
      <c r="BK21">
        <v>0</v>
      </c>
      <c r="BL21">
        <v>-1.0754668996178685E-2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-5.5859577274898363E-5</v>
      </c>
      <c r="BS21">
        <v>-0.18706805635108764</v>
      </c>
      <c r="BT21">
        <v>0</v>
      </c>
      <c r="BU21">
        <v>0</v>
      </c>
      <c r="BV21">
        <v>-4.4278492429757153E-3</v>
      </c>
      <c r="BW21">
        <v>-1.996547525224545E-2</v>
      </c>
      <c r="BX21">
        <v>-4.8607424557755477E-2</v>
      </c>
      <c r="BY21">
        <v>0</v>
      </c>
      <c r="BZ21">
        <v>-7.9007073948759721E-3</v>
      </c>
      <c r="CA21">
        <v>-5.4729919350040179E-2</v>
      </c>
      <c r="CB21">
        <v>0</v>
      </c>
      <c r="CC21">
        <v>0</v>
      </c>
      <c r="CD21">
        <f t="shared" si="0"/>
        <v>0.51742428202159729</v>
      </c>
    </row>
    <row r="22" spans="1:82" x14ac:dyDescent="0.25">
      <c r="A22" t="s">
        <v>172</v>
      </c>
      <c r="B22">
        <v>-0.3370217600228374</v>
      </c>
      <c r="C22">
        <v>-5.3625478952360389E-2</v>
      </c>
      <c r="D22">
        <v>-2.18056132294378E-2</v>
      </c>
      <c r="E22">
        <v>-6.295511672855067E-2</v>
      </c>
      <c r="F22">
        <v>-2.4696844198151069E-3</v>
      </c>
      <c r="G22">
        <v>-2.5867139517916884E-2</v>
      </c>
      <c r="H22">
        <v>0</v>
      </c>
      <c r="I22">
        <v>-7.2227708395263518E-2</v>
      </c>
      <c r="J22">
        <v>-1.9320130288340866E-2</v>
      </c>
      <c r="K22">
        <v>-9.2868253130002437E-2</v>
      </c>
      <c r="L22">
        <v>-4.4912960450972324E-2</v>
      </c>
      <c r="M22">
        <v>-2.5224779475924344E-2</v>
      </c>
      <c r="N22">
        <v>-3.607187207252667E-2</v>
      </c>
      <c r="O22">
        <v>-8.7495247032636208E-3</v>
      </c>
      <c r="P22">
        <v>-6.5314041353977241E-5</v>
      </c>
      <c r="Q22">
        <v>-1.4980474588770928E-2</v>
      </c>
      <c r="R22">
        <v>-4.3235199001158568E-2</v>
      </c>
      <c r="S22">
        <v>0</v>
      </c>
      <c r="T22">
        <v>0</v>
      </c>
      <c r="U22">
        <v>-6.4522392055598635E-2</v>
      </c>
      <c r="V22">
        <v>-6.336235917664009E-3</v>
      </c>
      <c r="W22">
        <v>-0.20047609809420841</v>
      </c>
      <c r="X22">
        <v>0</v>
      </c>
      <c r="Y22">
        <v>0</v>
      </c>
      <c r="Z22">
        <v>-0.21462374387497532</v>
      </c>
      <c r="AA22">
        <v>-6.0220874557406151E-3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-3.0435432930840244E-2</v>
      </c>
      <c r="AI22">
        <v>-3.520769475221238E-2</v>
      </c>
      <c r="AJ22">
        <v>0</v>
      </c>
      <c r="AK22">
        <v>-9.2832157229927714E-2</v>
      </c>
      <c r="AL22">
        <v>-0.36759688367328019</v>
      </c>
      <c r="AM22">
        <v>-8.2995467325963097E-3</v>
      </c>
      <c r="AN22">
        <v>-1.9480394649455501E-3</v>
      </c>
      <c r="AO22">
        <v>0</v>
      </c>
      <c r="AP22">
        <v>0</v>
      </c>
      <c r="AQ22">
        <v>0</v>
      </c>
      <c r="AR22">
        <v>0</v>
      </c>
      <c r="AS22">
        <v>-9.3957601822667689E-3</v>
      </c>
      <c r="AT22">
        <v>0</v>
      </c>
      <c r="AU22">
        <v>0</v>
      </c>
      <c r="AV22">
        <v>-1.2342675454175132E-2</v>
      </c>
      <c r="AW22">
        <v>-5.4568179092473003E-2</v>
      </c>
      <c r="AX22">
        <v>0</v>
      </c>
      <c r="AY22">
        <v>-2.8845948904488252E-3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-1.0191905137404561E-2</v>
      </c>
      <c r="BJ22">
        <v>0</v>
      </c>
      <c r="BK22">
        <v>0</v>
      </c>
      <c r="BL22">
        <v>-8.1055634506999111E-3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-1.1450671908919866E-2</v>
      </c>
      <c r="BS22">
        <v>-0.12145769264041827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-6.4170769798432871E-3</v>
      </c>
      <c r="CA22">
        <v>-7.1829322498890694E-2</v>
      </c>
      <c r="CB22">
        <v>0</v>
      </c>
      <c r="CC22">
        <v>-7.7310806377682887E-4</v>
      </c>
      <c r="CD22">
        <f t="shared" si="0"/>
        <v>0.50184949906482368</v>
      </c>
    </row>
    <row r="23" spans="1:82" x14ac:dyDescent="0.25">
      <c r="A23" t="s">
        <v>173</v>
      </c>
      <c r="B23">
        <v>-0.36111777427155084</v>
      </c>
      <c r="C23">
        <v>-3.4715225389567533E-2</v>
      </c>
      <c r="D23">
        <v>-2.3687516100752339E-2</v>
      </c>
      <c r="E23">
        <v>-0.10787277185621721</v>
      </c>
      <c r="F23">
        <v>-2.0552024974836471E-3</v>
      </c>
      <c r="G23">
        <v>0</v>
      </c>
      <c r="H23">
        <v>0</v>
      </c>
      <c r="I23">
        <v>-2.7000292288683874E-2</v>
      </c>
      <c r="J23">
        <v>-7.854735027198443E-3</v>
      </c>
      <c r="K23">
        <v>-3.5809563862354557E-3</v>
      </c>
      <c r="L23">
        <v>0</v>
      </c>
      <c r="M23">
        <v>-6.600427500252451E-2</v>
      </c>
      <c r="N23">
        <v>-3.2800952293651521E-2</v>
      </c>
      <c r="O23">
        <v>-5.771799200868016E-3</v>
      </c>
      <c r="P23">
        <v>-1.2357230679158366E-3</v>
      </c>
      <c r="Q23">
        <v>-8.1237807613153655E-3</v>
      </c>
      <c r="R23">
        <v>0</v>
      </c>
      <c r="S23">
        <v>0</v>
      </c>
      <c r="T23">
        <v>-5.9692276990599633E-4</v>
      </c>
      <c r="U23">
        <v>-0.1055153926655803</v>
      </c>
      <c r="V23">
        <v>-1.6853563619720685E-3</v>
      </c>
      <c r="W23">
        <v>-2.4725566168031777E-2</v>
      </c>
      <c r="X23">
        <v>0</v>
      </c>
      <c r="Y23">
        <v>0</v>
      </c>
      <c r="Z23">
        <v>-1.4510048255962017E-2</v>
      </c>
      <c r="AA23">
        <v>-1.4324162891752672E-3</v>
      </c>
      <c r="AB23">
        <v>0</v>
      </c>
      <c r="AC23">
        <v>0</v>
      </c>
      <c r="AD23">
        <v>0</v>
      </c>
      <c r="AE23">
        <v>0</v>
      </c>
      <c r="AF23">
        <v>-1.1607614224963022E-3</v>
      </c>
      <c r="AG23">
        <v>0</v>
      </c>
      <c r="AH23">
        <v>-4.8601141690447448E-3</v>
      </c>
      <c r="AI23">
        <v>0</v>
      </c>
      <c r="AJ23">
        <v>-8.430489729217397E-4</v>
      </c>
      <c r="AK23">
        <v>-0.17208937987775405</v>
      </c>
      <c r="AL23">
        <v>-0.36581146750127175</v>
      </c>
      <c r="AM23">
        <v>-8.3414015056945071E-3</v>
      </c>
      <c r="AN23">
        <v>-1.1499937304237122E-2</v>
      </c>
      <c r="AO23">
        <v>0</v>
      </c>
      <c r="AP23">
        <v>0</v>
      </c>
      <c r="AQ23">
        <v>0</v>
      </c>
      <c r="AR23">
        <v>-6.4288937149932892E-4</v>
      </c>
      <c r="AS23">
        <v>-3.9282958850331961E-3</v>
      </c>
      <c r="AT23">
        <v>0</v>
      </c>
      <c r="AU23">
        <v>0</v>
      </c>
      <c r="AV23">
        <v>-2.1665030250047394E-2</v>
      </c>
      <c r="AW23">
        <v>-0.13249712973409639</v>
      </c>
      <c r="AX23">
        <v>0</v>
      </c>
      <c r="AY23">
        <v>-1.1568288842534516E-2</v>
      </c>
      <c r="AZ23">
        <v>0</v>
      </c>
      <c r="BA23">
        <v>0</v>
      </c>
      <c r="BB23">
        <v>0</v>
      </c>
      <c r="BC23">
        <v>-3.8365406309827537E-3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-1.1245171950780986E-3</v>
      </c>
      <c r="BJ23">
        <v>0</v>
      </c>
      <c r="BK23">
        <v>0</v>
      </c>
      <c r="BL23">
        <v>-9.2348747501739875E-4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-8.1051611508034631E-3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-2.5878294402578586E-3</v>
      </c>
      <c r="CA23">
        <v>-1.1753775539344861E-2</v>
      </c>
      <c r="CB23">
        <v>-6.2784007660879142E-4</v>
      </c>
      <c r="CC23">
        <v>-1.6292684644275473E-3</v>
      </c>
      <c r="CD23">
        <f t="shared" si="0"/>
        <v>0.36416548882581251</v>
      </c>
    </row>
    <row r="24" spans="1:82" x14ac:dyDescent="0.25">
      <c r="A24" t="s">
        <v>174</v>
      </c>
      <c r="B24">
        <v>-0.27937804711934122</v>
      </c>
      <c r="C24">
        <v>-9.5452144387431735E-3</v>
      </c>
      <c r="D24">
        <v>-1.4446402414218866E-2</v>
      </c>
      <c r="E24">
        <v>-4.3775492567305146E-2</v>
      </c>
      <c r="F24">
        <v>-2.2317480158818055E-4</v>
      </c>
      <c r="G24">
        <v>0</v>
      </c>
      <c r="H24">
        <v>0</v>
      </c>
      <c r="I24">
        <v>-1.2336068219286721E-2</v>
      </c>
      <c r="J24">
        <v>-1.032144518170388E-2</v>
      </c>
      <c r="K24">
        <v>-7.9177179581019649E-2</v>
      </c>
      <c r="L24">
        <v>-0.20121848374694257</v>
      </c>
      <c r="M24">
        <v>-8.0531605990756937E-3</v>
      </c>
      <c r="N24">
        <v>-1.4868030565105101E-2</v>
      </c>
      <c r="O24">
        <v>-5.7725268734277304E-3</v>
      </c>
      <c r="P24">
        <v>-4.6468398387979497E-2</v>
      </c>
      <c r="Q24">
        <v>0</v>
      </c>
      <c r="R24">
        <v>0</v>
      </c>
      <c r="S24">
        <v>0</v>
      </c>
      <c r="T24">
        <v>0</v>
      </c>
      <c r="U24">
        <v>-0.17618787282740844</v>
      </c>
      <c r="V24">
        <v>-6.4746434221384347E-2</v>
      </c>
      <c r="W24">
        <v>-0.11632032304916665</v>
      </c>
      <c r="X24">
        <v>0</v>
      </c>
      <c r="Y24">
        <v>0</v>
      </c>
      <c r="Z24">
        <v>-0.26472311216098882</v>
      </c>
      <c r="AA24">
        <v>0</v>
      </c>
      <c r="AB24">
        <v>0</v>
      </c>
      <c r="AC24">
        <v>0</v>
      </c>
      <c r="AD24">
        <v>0</v>
      </c>
      <c r="AE24">
        <v>-9.4066133897138804E-3</v>
      </c>
      <c r="AF24">
        <v>0</v>
      </c>
      <c r="AG24">
        <v>0</v>
      </c>
      <c r="AH24">
        <v>-3.5726850861465383E-2</v>
      </c>
      <c r="AI24">
        <v>0</v>
      </c>
      <c r="AJ24">
        <v>0</v>
      </c>
      <c r="AK24">
        <v>-0.16952948506326607</v>
      </c>
      <c r="AL24">
        <v>-0.30271523848431031</v>
      </c>
      <c r="AM24">
        <v>-3.078114039688426E-3</v>
      </c>
      <c r="AN24">
        <v>-1.5064216090828109E-2</v>
      </c>
      <c r="AO24">
        <v>0</v>
      </c>
      <c r="AP24">
        <v>-6.4109994007905069E-2</v>
      </c>
      <c r="AQ24">
        <v>0</v>
      </c>
      <c r="AR24">
        <v>0</v>
      </c>
      <c r="AS24">
        <v>-0.10271264166190344</v>
      </c>
      <c r="AT24">
        <v>-2.6426536333086864E-2</v>
      </c>
      <c r="AU24">
        <v>0</v>
      </c>
      <c r="AV24">
        <v>-7.8270959243752821E-3</v>
      </c>
      <c r="AW24">
        <v>-0.10380443353235255</v>
      </c>
      <c r="AX24">
        <v>0</v>
      </c>
      <c r="AY24">
        <v>-1.1021477961815128E-2</v>
      </c>
      <c r="AZ24">
        <v>0</v>
      </c>
      <c r="BA24">
        <v>0</v>
      </c>
      <c r="BB24">
        <v>0</v>
      </c>
      <c r="BC24">
        <v>-4.6885874206462072E-3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-8.7747455215726952E-3</v>
      </c>
      <c r="BM24">
        <v>0</v>
      </c>
      <c r="BN24">
        <v>0</v>
      </c>
      <c r="BO24">
        <v>0</v>
      </c>
      <c r="BP24">
        <v>0</v>
      </c>
      <c r="BQ24">
        <v>-2.8855795108811489E-4</v>
      </c>
      <c r="BR24">
        <v>0</v>
      </c>
      <c r="BS24">
        <v>-0.18127089775276595</v>
      </c>
      <c r="BT24">
        <v>-2.1393540691657324E-2</v>
      </c>
      <c r="BU24">
        <v>0</v>
      </c>
      <c r="BV24">
        <v>0</v>
      </c>
      <c r="BW24">
        <v>0</v>
      </c>
      <c r="BX24">
        <v>-0.1779766590062522</v>
      </c>
      <c r="BY24">
        <v>0</v>
      </c>
      <c r="BZ24">
        <v>0</v>
      </c>
      <c r="CA24">
        <v>-6.460828709490106E-2</v>
      </c>
      <c r="CB24">
        <v>0</v>
      </c>
      <c r="CC24">
        <v>-9.3592281607104075E-3</v>
      </c>
      <c r="CD24">
        <f t="shared" si="0"/>
        <v>0.60870113079618449</v>
      </c>
    </row>
    <row r="25" spans="1:82" x14ac:dyDescent="0.25">
      <c r="A25" t="s">
        <v>175</v>
      </c>
      <c r="B25">
        <v>-0.3110510359139626</v>
      </c>
      <c r="C25">
        <v>-3.754536962220955E-2</v>
      </c>
      <c r="D25">
        <v>-2.9748289126437698E-2</v>
      </c>
      <c r="E25">
        <v>-3.3804114813138657E-2</v>
      </c>
      <c r="F25">
        <v>-3.0010843846556968E-3</v>
      </c>
      <c r="G25">
        <v>0</v>
      </c>
      <c r="H25">
        <v>0</v>
      </c>
      <c r="I25">
        <v>-0.13987151771037259</v>
      </c>
      <c r="J25">
        <v>-1.542488057711823E-2</v>
      </c>
      <c r="K25">
        <v>-0.13676877267034668</v>
      </c>
      <c r="L25">
        <v>-0.19501080162276629</v>
      </c>
      <c r="M25">
        <v>-1.2375039412596404E-2</v>
      </c>
      <c r="N25">
        <v>-8.0857600572673584E-3</v>
      </c>
      <c r="O25">
        <v>-1.5064468188745869E-3</v>
      </c>
      <c r="P25">
        <v>-2.2604691477800243E-2</v>
      </c>
      <c r="Q25">
        <v>0</v>
      </c>
      <c r="R25">
        <v>0</v>
      </c>
      <c r="S25">
        <v>0</v>
      </c>
      <c r="T25">
        <v>0</v>
      </c>
      <c r="U25">
        <v>-0.12641876301514363</v>
      </c>
      <c r="V25">
        <v>0</v>
      </c>
      <c r="W25">
        <v>-0.13146861648238797</v>
      </c>
      <c r="X25">
        <v>-4.3608544105202523E-3</v>
      </c>
      <c r="Y25">
        <v>0</v>
      </c>
      <c r="Z25">
        <v>-0.22400867596224924</v>
      </c>
      <c r="AA25">
        <v>-5.2378480924599916E-2</v>
      </c>
      <c r="AB25">
        <v>0</v>
      </c>
      <c r="AC25">
        <v>-2.4015399204938753E-2</v>
      </c>
      <c r="AD25">
        <v>0</v>
      </c>
      <c r="AE25">
        <v>0</v>
      </c>
      <c r="AF25">
        <v>0</v>
      </c>
      <c r="AG25">
        <v>0</v>
      </c>
      <c r="AH25">
        <v>-2.8318016163498941E-2</v>
      </c>
      <c r="AI25">
        <v>-5.7784812284968755E-2</v>
      </c>
      <c r="AJ25">
        <v>0</v>
      </c>
      <c r="AK25">
        <v>-8.566242547037195E-2</v>
      </c>
      <c r="AL25">
        <v>-0.20670336352484536</v>
      </c>
      <c r="AM25">
        <v>-3.1501770391384132E-2</v>
      </c>
      <c r="AN25">
        <v>-2.1790448023303585E-2</v>
      </c>
      <c r="AO25">
        <v>0</v>
      </c>
      <c r="AP25">
        <v>0</v>
      </c>
      <c r="AQ25">
        <v>0</v>
      </c>
      <c r="AR25">
        <v>0</v>
      </c>
      <c r="AS25">
        <v>-8.1254213141577949E-2</v>
      </c>
      <c r="AT25">
        <v>0</v>
      </c>
      <c r="AU25">
        <v>0</v>
      </c>
      <c r="AV25">
        <v>-2.3428351272790714E-2</v>
      </c>
      <c r="AW25">
        <v>-6.1392920626053065E-3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-5.4598993385551456E-3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-1.6687399425709615E-2</v>
      </c>
      <c r="BM25">
        <v>0</v>
      </c>
      <c r="BN25">
        <v>-1.0971116716352182E-3</v>
      </c>
      <c r="BO25">
        <v>0</v>
      </c>
      <c r="BP25">
        <v>0</v>
      </c>
      <c r="BQ25">
        <v>-1.2795160758798576E-3</v>
      </c>
      <c r="BR25">
        <v>-6.9605273343747965E-4</v>
      </c>
      <c r="BS25">
        <v>-0.12612760156370031</v>
      </c>
      <c r="BT25">
        <v>-4.2807184311571746E-2</v>
      </c>
      <c r="BU25">
        <v>0</v>
      </c>
      <c r="BV25">
        <v>0</v>
      </c>
      <c r="BW25">
        <v>-1.692699642550996E-2</v>
      </c>
      <c r="BX25">
        <v>-0.30696374730398868</v>
      </c>
      <c r="BY25">
        <v>0</v>
      </c>
      <c r="BZ25">
        <v>0</v>
      </c>
      <c r="CA25">
        <v>-0.11368337589754346</v>
      </c>
      <c r="CB25">
        <v>-1.5846886837919054E-3</v>
      </c>
      <c r="CC25">
        <v>-1.4389193647701453E-2</v>
      </c>
      <c r="CD25">
        <f t="shared" si="0"/>
        <v>0.61609257056071676</v>
      </c>
    </row>
    <row r="26" spans="1:82" x14ac:dyDescent="0.25">
      <c r="A26" t="s">
        <v>176</v>
      </c>
      <c r="B26">
        <v>-6.6555259439044792E-2</v>
      </c>
      <c r="C26">
        <v>0</v>
      </c>
      <c r="D26">
        <v>-2.7127242803286827E-3</v>
      </c>
      <c r="E26">
        <v>-5.5485308597688736E-3</v>
      </c>
      <c r="F26">
        <v>-2.8834649197388181E-4</v>
      </c>
      <c r="G26">
        <v>0</v>
      </c>
      <c r="H26">
        <v>0</v>
      </c>
      <c r="I26">
        <v>0</v>
      </c>
      <c r="J26">
        <v>-2.4256909171832372E-3</v>
      </c>
      <c r="K26">
        <v>0</v>
      </c>
      <c r="L26">
        <v>0</v>
      </c>
      <c r="M26">
        <v>0</v>
      </c>
      <c r="N26">
        <v>0</v>
      </c>
      <c r="O26">
        <v>0</v>
      </c>
      <c r="P26">
        <v>-0.17300071107276974</v>
      </c>
      <c r="Q26">
        <v>0</v>
      </c>
      <c r="R26">
        <v>0</v>
      </c>
      <c r="S26">
        <v>0</v>
      </c>
      <c r="T26">
        <v>0</v>
      </c>
      <c r="U26">
        <v>-6.1161930843235103E-2</v>
      </c>
      <c r="V26">
        <v>-5.413072970207175E-2</v>
      </c>
      <c r="W26">
        <v>-5.1526152400537088E-2</v>
      </c>
      <c r="X26">
        <v>0</v>
      </c>
      <c r="Y26">
        <v>0</v>
      </c>
      <c r="Z26">
        <v>-0.13600369724593162</v>
      </c>
      <c r="AA26">
        <v>-5.160478437119758E-2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-2.5453844881540805E-2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-1.312105060151165E-2</v>
      </c>
      <c r="AO26">
        <v>0</v>
      </c>
      <c r="AP26">
        <v>0</v>
      </c>
      <c r="AQ26">
        <v>0</v>
      </c>
      <c r="AR26">
        <v>0</v>
      </c>
      <c r="AS26">
        <v>-6.5890784070334191E-2</v>
      </c>
      <c r="AT26">
        <v>-2.9669705837956181E-2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-0.19772123789092266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-1.8198338500912282E-3</v>
      </c>
      <c r="BP26">
        <v>0</v>
      </c>
      <c r="BQ26">
        <v>0</v>
      </c>
      <c r="BR26">
        <v>0</v>
      </c>
      <c r="BS26">
        <v>-6.2421864038814591E-2</v>
      </c>
      <c r="BT26">
        <v>0</v>
      </c>
      <c r="BU26">
        <v>0</v>
      </c>
      <c r="BV26">
        <v>0</v>
      </c>
      <c r="BW26">
        <v>0</v>
      </c>
      <c r="BX26">
        <v>-7.3092993849142663E-3</v>
      </c>
      <c r="BY26">
        <v>0</v>
      </c>
      <c r="BZ26">
        <v>0</v>
      </c>
      <c r="CA26">
        <v>-3.662644970800067E-2</v>
      </c>
      <c r="CB26">
        <v>0</v>
      </c>
      <c r="CC26">
        <v>0</v>
      </c>
      <c r="CD26">
        <f t="shared" si="0"/>
        <v>0.23847245008037221</v>
      </c>
    </row>
    <row r="27" spans="1:82" x14ac:dyDescent="0.25">
      <c r="A27" t="s">
        <v>177</v>
      </c>
      <c r="B27">
        <v>-0.34239931528225537</v>
      </c>
      <c r="C27">
        <v>-5.1382304425910651E-2</v>
      </c>
      <c r="D27">
        <v>-2.9663340667883224E-2</v>
      </c>
      <c r="E27">
        <v>-0.10674214742904813</v>
      </c>
      <c r="F27">
        <v>-8.9807543734970186E-3</v>
      </c>
      <c r="G27">
        <v>0</v>
      </c>
      <c r="H27">
        <v>0</v>
      </c>
      <c r="I27">
        <v>-3.0566579504710204E-2</v>
      </c>
      <c r="J27">
        <v>-3.8874684497082083E-2</v>
      </c>
      <c r="K27">
        <v>-4.6397279434044564E-2</v>
      </c>
      <c r="L27">
        <v>-2.9052650324846107E-3</v>
      </c>
      <c r="M27">
        <v>-3.2567963564054378E-2</v>
      </c>
      <c r="N27">
        <v>-4.5807838736033279E-2</v>
      </c>
      <c r="O27">
        <v>-1.3343534691686925E-2</v>
      </c>
      <c r="P27">
        <v>-5.9487953273768433E-3</v>
      </c>
      <c r="Q27">
        <v>-1.6423551896761841E-3</v>
      </c>
      <c r="R27">
        <v>-7.9505185799602057E-2</v>
      </c>
      <c r="S27">
        <v>0</v>
      </c>
      <c r="T27">
        <v>0</v>
      </c>
      <c r="U27">
        <v>-0.11421678700396719</v>
      </c>
      <c r="V27">
        <v>0</v>
      </c>
      <c r="W27">
        <v>-0.11476955310888881</v>
      </c>
      <c r="X27">
        <v>0</v>
      </c>
      <c r="Y27">
        <v>-2.38255106983168E-3</v>
      </c>
      <c r="Z27">
        <v>-0.16863116577925252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-5.4923767537308488E-3</v>
      </c>
      <c r="AH27">
        <v>-3.3321199675008496E-2</v>
      </c>
      <c r="AI27">
        <v>0</v>
      </c>
      <c r="AJ27">
        <v>0</v>
      </c>
      <c r="AK27">
        <v>-0.20986257625339635</v>
      </c>
      <c r="AL27">
        <v>-0.36603214698717007</v>
      </c>
      <c r="AM27">
        <v>-6.4508095510419231E-3</v>
      </c>
      <c r="AN27">
        <v>-8.7690514701403519E-3</v>
      </c>
      <c r="AO27">
        <v>0</v>
      </c>
      <c r="AP27">
        <v>0</v>
      </c>
      <c r="AQ27">
        <v>-3.1923571341946011E-2</v>
      </c>
      <c r="AR27">
        <v>-1.0367774868480192E-3</v>
      </c>
      <c r="AS27">
        <v>-6.6114380872438448E-3</v>
      </c>
      <c r="AT27">
        <v>0</v>
      </c>
      <c r="AU27">
        <v>0</v>
      </c>
      <c r="AV27">
        <v>-1.5188458929554416E-2</v>
      </c>
      <c r="AW27">
        <v>-0.12693987244631513</v>
      </c>
      <c r="AX27">
        <v>0</v>
      </c>
      <c r="AY27">
        <v>-8.8225069169729168E-3</v>
      </c>
      <c r="AZ27">
        <v>0</v>
      </c>
      <c r="BA27">
        <v>0</v>
      </c>
      <c r="BB27">
        <v>0</v>
      </c>
      <c r="BC27">
        <v>-4.2151310396365826E-3</v>
      </c>
      <c r="BD27">
        <v>0</v>
      </c>
      <c r="BE27">
        <v>0</v>
      </c>
      <c r="BF27">
        <v>0</v>
      </c>
      <c r="BG27">
        <v>0</v>
      </c>
      <c r="BH27">
        <v>-7.505481318729084E-4</v>
      </c>
      <c r="BI27">
        <v>0</v>
      </c>
      <c r="BJ27">
        <v>0</v>
      </c>
      <c r="BK27">
        <v>0</v>
      </c>
      <c r="BL27">
        <v>-1.1498357571285681E-2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-0.10934034039367592</v>
      </c>
      <c r="BT27">
        <v>-5.536078321206059E-3</v>
      </c>
      <c r="BU27">
        <v>0</v>
      </c>
      <c r="BV27">
        <v>0</v>
      </c>
      <c r="BW27">
        <v>0</v>
      </c>
      <c r="BX27">
        <v>-7.8988658392027226E-3</v>
      </c>
      <c r="BY27">
        <v>0</v>
      </c>
      <c r="BZ27">
        <v>-2.5796345824987566E-3</v>
      </c>
      <c r="CA27">
        <v>-2.6532687926620231E-2</v>
      </c>
      <c r="CB27">
        <v>0</v>
      </c>
      <c r="CC27">
        <v>-2.6585856054512141E-3</v>
      </c>
      <c r="CD27">
        <f t="shared" si="0"/>
        <v>0.50848354014943808</v>
      </c>
    </row>
    <row r="28" spans="1:82" x14ac:dyDescent="0.25">
      <c r="A28" t="s">
        <v>178</v>
      </c>
      <c r="B28">
        <v>-0.24226840110900644</v>
      </c>
      <c r="C28">
        <v>-6.8313283849996104E-2</v>
      </c>
      <c r="D28">
        <v>-3.0018651436684106E-2</v>
      </c>
      <c r="E28">
        <v>-6.0772594519307915E-2</v>
      </c>
      <c r="F28">
        <v>-1.7288960927417823E-3</v>
      </c>
      <c r="G28">
        <v>0</v>
      </c>
      <c r="H28">
        <v>0</v>
      </c>
      <c r="I28">
        <v>-3.0888658709284689E-2</v>
      </c>
      <c r="J28">
        <v>-1.2512636638583629E-3</v>
      </c>
      <c r="K28">
        <v>0</v>
      </c>
      <c r="L28">
        <v>0</v>
      </c>
      <c r="M28">
        <v>-4.0325296789780751E-2</v>
      </c>
      <c r="N28">
        <v>-5.4972639713327012E-2</v>
      </c>
      <c r="O28">
        <v>-8.6430494737166456E-3</v>
      </c>
      <c r="P28">
        <v>-7.8125777709207671E-4</v>
      </c>
      <c r="Q28">
        <v>-1.0615715698846066E-2</v>
      </c>
      <c r="R28">
        <v>-1.7415159697172365E-3</v>
      </c>
      <c r="S28">
        <v>0</v>
      </c>
      <c r="T28">
        <v>0</v>
      </c>
      <c r="U28">
        <v>-6.1842198090562399E-2</v>
      </c>
      <c r="V28">
        <v>-2.2934177675692736E-3</v>
      </c>
      <c r="W28">
        <v>-1.7816300925345405E-2</v>
      </c>
      <c r="X28">
        <v>-3.4669833238944151E-3</v>
      </c>
      <c r="Y28">
        <v>-2.5684094930802509E-3</v>
      </c>
      <c r="Z28">
        <v>-1.0714064093228361E-2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-1.4379548059892009E-3</v>
      </c>
      <c r="AG28">
        <v>-8.1343423783332442E-3</v>
      </c>
      <c r="AH28">
        <v>-6.3702597187256151E-3</v>
      </c>
      <c r="AI28">
        <v>0</v>
      </c>
      <c r="AJ28">
        <v>0</v>
      </c>
      <c r="AK28">
        <v>-0.21546586394551778</v>
      </c>
      <c r="AL28">
        <v>-0.30574679908060748</v>
      </c>
      <c r="AM28">
        <v>-7.0098655786102739E-3</v>
      </c>
      <c r="AN28">
        <v>-8.164788454923147E-3</v>
      </c>
      <c r="AO28">
        <v>-5.433531993364678E-3</v>
      </c>
      <c r="AP28">
        <v>-1.9640548932175962E-2</v>
      </c>
      <c r="AQ28">
        <v>0</v>
      </c>
      <c r="AR28">
        <v>-1.4654879509723479E-3</v>
      </c>
      <c r="AS28">
        <v>-1.2948411548060368E-2</v>
      </c>
      <c r="AT28">
        <v>0</v>
      </c>
      <c r="AU28">
        <v>-5.69083350269773E-3</v>
      </c>
      <c r="AV28">
        <v>-1.6219849347596335E-2</v>
      </c>
      <c r="AW28">
        <v>-0.19889297164436706</v>
      </c>
      <c r="AX28">
        <v>0</v>
      </c>
      <c r="AY28">
        <v>-1.8347739969798889E-2</v>
      </c>
      <c r="AZ28">
        <v>0</v>
      </c>
      <c r="BA28">
        <v>0</v>
      </c>
      <c r="BB28">
        <v>0</v>
      </c>
      <c r="BC28">
        <v>-8.6459938426344893E-3</v>
      </c>
      <c r="BD28">
        <v>0</v>
      </c>
      <c r="BE28">
        <v>0</v>
      </c>
      <c r="BF28">
        <v>0</v>
      </c>
      <c r="BG28">
        <v>0</v>
      </c>
      <c r="BH28">
        <v>-3.1818830470889048E-3</v>
      </c>
      <c r="BI28">
        <v>0</v>
      </c>
      <c r="BJ28">
        <v>0</v>
      </c>
      <c r="BK28">
        <v>-1.9041397730423331E-3</v>
      </c>
      <c r="BL28">
        <v>-1.5994080896799426E-3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-1.9396629873818607E-3</v>
      </c>
      <c r="BT28">
        <v>0</v>
      </c>
      <c r="BU28">
        <v>0</v>
      </c>
      <c r="BV28">
        <v>-2.7513946411995001E-3</v>
      </c>
      <c r="BW28">
        <v>0</v>
      </c>
      <c r="BX28">
        <v>0</v>
      </c>
      <c r="BY28">
        <v>0</v>
      </c>
      <c r="BZ28">
        <v>-2.3789182700819259E-2</v>
      </c>
      <c r="CA28">
        <v>-4.1756937081846419E-2</v>
      </c>
      <c r="CB28">
        <v>0</v>
      </c>
      <c r="CC28">
        <v>-2.1816137328074742E-3</v>
      </c>
      <c r="CD28">
        <f t="shared" si="0"/>
        <v>0.35822284849304725</v>
      </c>
    </row>
    <row r="29" spans="1:82" x14ac:dyDescent="0.25">
      <c r="A29" t="s">
        <v>179</v>
      </c>
      <c r="B29">
        <v>-0.29659009679166931</v>
      </c>
      <c r="C29">
        <v>-0.14652584773740143</v>
      </c>
      <c r="D29">
        <v>-1.3873877962280481E-2</v>
      </c>
      <c r="E29">
        <v>-5.4474875641969726E-2</v>
      </c>
      <c r="F29">
        <v>-1.3127482155403795E-3</v>
      </c>
      <c r="G29">
        <v>0</v>
      </c>
      <c r="H29">
        <v>0</v>
      </c>
      <c r="I29">
        <v>-2.5527546021941107E-2</v>
      </c>
      <c r="J29">
        <v>-5.1216626942311473E-3</v>
      </c>
      <c r="K29">
        <v>-4.9970301169483334E-3</v>
      </c>
      <c r="L29">
        <v>0</v>
      </c>
      <c r="M29">
        <v>-4.9163826053740804E-2</v>
      </c>
      <c r="N29">
        <v>-5.914200630403442E-2</v>
      </c>
      <c r="O29">
        <v>-9.7300400594508354E-3</v>
      </c>
      <c r="P29">
        <v>-1.8169216647676057E-2</v>
      </c>
      <c r="Q29">
        <v>-7.0395663722251201E-2</v>
      </c>
      <c r="R29">
        <v>-6.2795520371714986E-2</v>
      </c>
      <c r="S29">
        <v>-5.3762846051816408E-2</v>
      </c>
      <c r="T29">
        <v>0</v>
      </c>
      <c r="U29">
        <v>-0.14153890272580624</v>
      </c>
      <c r="V29">
        <v>-7.4552925576074736E-2</v>
      </c>
      <c r="W29">
        <v>-2.4102436732713423E-2</v>
      </c>
      <c r="X29">
        <v>-3.7150201914305648E-3</v>
      </c>
      <c r="Y29">
        <v>0</v>
      </c>
      <c r="Z29">
        <v>-2.5364866703438415E-2</v>
      </c>
      <c r="AA29">
        <v>-1.2233899647140359E-3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-1.7987093999317122E-3</v>
      </c>
      <c r="AH29">
        <v>-5.7499074074224971E-3</v>
      </c>
      <c r="AI29">
        <v>0</v>
      </c>
      <c r="AJ29">
        <v>0</v>
      </c>
      <c r="AK29">
        <v>-5.9199733986542387E-2</v>
      </c>
      <c r="AL29">
        <v>-0.36403695079234888</v>
      </c>
      <c r="AM29">
        <v>-1.940144366128218E-3</v>
      </c>
      <c r="AN29">
        <v>-2.6557655473185591E-2</v>
      </c>
      <c r="AO29">
        <v>0</v>
      </c>
      <c r="AP29">
        <v>-4.3927639067917496E-2</v>
      </c>
      <c r="AQ29">
        <v>0</v>
      </c>
      <c r="AR29">
        <v>0</v>
      </c>
      <c r="AS29">
        <v>-0.18322692507166458</v>
      </c>
      <c r="AT29">
        <v>-4.0573881588472971E-2</v>
      </c>
      <c r="AU29">
        <v>-1.5415000877633301E-3</v>
      </c>
      <c r="AV29">
        <v>-6.4485545022539914E-3</v>
      </c>
      <c r="AW29">
        <v>-0.15748091863803468</v>
      </c>
      <c r="AX29">
        <v>-1.5779769136667055E-2</v>
      </c>
      <c r="AY29">
        <v>-1.3116320455619284E-2</v>
      </c>
      <c r="AZ29">
        <v>0</v>
      </c>
      <c r="BA29">
        <v>0</v>
      </c>
      <c r="BB29">
        <v>-2.1947750862778255E-3</v>
      </c>
      <c r="BC29">
        <v>-2.8952476610515421E-2</v>
      </c>
      <c r="BD29">
        <v>-2.0965930070004996E-4</v>
      </c>
      <c r="BE29">
        <v>0</v>
      </c>
      <c r="BF29">
        <v>0</v>
      </c>
      <c r="BG29">
        <v>0</v>
      </c>
      <c r="BH29">
        <v>-2.7389379139297346E-2</v>
      </c>
      <c r="BI29">
        <v>-4.5517391498348424E-3</v>
      </c>
      <c r="BJ29">
        <v>0</v>
      </c>
      <c r="BK29">
        <v>0</v>
      </c>
      <c r="BL29">
        <v>-1.285769064684681E-3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-1.9977999373860496E-3</v>
      </c>
      <c r="BT29">
        <v>0</v>
      </c>
      <c r="BU29">
        <v>0</v>
      </c>
      <c r="BV29">
        <v>-5.9982105262706706E-3</v>
      </c>
      <c r="BW29">
        <v>0</v>
      </c>
      <c r="BX29">
        <v>0</v>
      </c>
      <c r="BY29">
        <v>0</v>
      </c>
      <c r="BZ29">
        <v>-1.1051160338274167E-3</v>
      </c>
      <c r="CA29">
        <v>-6.7201898959891787E-2</v>
      </c>
      <c r="CB29">
        <v>0</v>
      </c>
      <c r="CC29">
        <v>-2.6767102618883683E-3</v>
      </c>
      <c r="CD29">
        <f t="shared" si="0"/>
        <v>0.50365337190508008</v>
      </c>
    </row>
    <row r="30" spans="1:82" x14ac:dyDescent="0.25">
      <c r="A30" t="s">
        <v>180</v>
      </c>
      <c r="B30">
        <v>-0.10835710749310941</v>
      </c>
      <c r="C30">
        <v>0</v>
      </c>
      <c r="D30">
        <v>-8.3749638184362398E-3</v>
      </c>
      <c r="E30">
        <v>-1.4985083089853093E-2</v>
      </c>
      <c r="F30">
        <v>-1.8709256226496013E-4</v>
      </c>
      <c r="G30">
        <v>0</v>
      </c>
      <c r="H30">
        <v>0</v>
      </c>
      <c r="I30">
        <v>-7.3186503483431226E-2</v>
      </c>
      <c r="J30">
        <v>0</v>
      </c>
      <c r="K30">
        <v>0</v>
      </c>
      <c r="L30">
        <v>0</v>
      </c>
      <c r="M30">
        <v>-3.9472757708457804E-2</v>
      </c>
      <c r="N30">
        <v>-8.3586978144000262E-2</v>
      </c>
      <c r="O30">
        <v>-8.0380412671341023E-3</v>
      </c>
      <c r="P30">
        <v>-9.4757170848690456E-3</v>
      </c>
      <c r="Q30">
        <v>-4.9469559968999363E-2</v>
      </c>
      <c r="R30">
        <v>-3.977108818023415E-2</v>
      </c>
      <c r="S30">
        <v>0</v>
      </c>
      <c r="T30">
        <v>0</v>
      </c>
      <c r="U30">
        <v>-2.2877394630323844E-2</v>
      </c>
      <c r="V30">
        <v>-8.3226484174629672E-3</v>
      </c>
      <c r="W30">
        <v>-8.7529790398901564E-3</v>
      </c>
      <c r="X30">
        <v>-2.6639368116782493E-3</v>
      </c>
      <c r="Y30">
        <v>0</v>
      </c>
      <c r="Z30">
        <v>-2.6057416922869402E-2</v>
      </c>
      <c r="AA30">
        <v>0</v>
      </c>
      <c r="AB30">
        <v>0</v>
      </c>
      <c r="AC30">
        <v>0</v>
      </c>
      <c r="AD30">
        <v>0</v>
      </c>
      <c r="AE30">
        <v>-4.6488995324904081E-2</v>
      </c>
      <c r="AF30">
        <v>-3.5167132842401257E-3</v>
      </c>
      <c r="AG30">
        <v>-2.2854719996518023E-2</v>
      </c>
      <c r="AH30">
        <v>-1.8450305263281033E-2</v>
      </c>
      <c r="AI30">
        <v>0</v>
      </c>
      <c r="AJ30">
        <v>0</v>
      </c>
      <c r="AK30">
        <v>-0.20301701997632715</v>
      </c>
      <c r="AL30">
        <v>-0.28438748655054685</v>
      </c>
      <c r="AM30">
        <v>-5.3230603547900707E-3</v>
      </c>
      <c r="AN30">
        <v>-2.0622267981912974E-2</v>
      </c>
      <c r="AO30">
        <v>0</v>
      </c>
      <c r="AP30">
        <v>0</v>
      </c>
      <c r="AQ30">
        <v>0</v>
      </c>
      <c r="AR30">
        <v>0</v>
      </c>
      <c r="AS30">
        <v>-6.7413103538132998E-2</v>
      </c>
      <c r="AT30">
        <v>-2.5270754662972093E-2</v>
      </c>
      <c r="AU30">
        <v>0</v>
      </c>
      <c r="AV30">
        <v>-9.0489070790007436E-3</v>
      </c>
      <c r="AW30">
        <v>-0.20377020910779278</v>
      </c>
      <c r="AX30">
        <v>0</v>
      </c>
      <c r="AY30">
        <v>-1.9376593385165824E-2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-5.2009333329567061E-3</v>
      </c>
      <c r="BI30">
        <v>-1.3141422119609713E-3</v>
      </c>
      <c r="BJ30">
        <v>0</v>
      </c>
      <c r="BK30">
        <v>0</v>
      </c>
      <c r="BL30">
        <v>-6.4963404221901502E-4</v>
      </c>
      <c r="BM30">
        <v>0</v>
      </c>
      <c r="BN30">
        <v>-7.7324717881750308E-3</v>
      </c>
      <c r="BO30">
        <v>0</v>
      </c>
      <c r="BP30">
        <v>0</v>
      </c>
      <c r="BQ30">
        <v>-2.4608920888390248E-3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-0.10019801716668549</v>
      </c>
      <c r="CB30">
        <v>0</v>
      </c>
      <c r="CC30">
        <v>-2.5380868802649467E-4</v>
      </c>
      <c r="CD30">
        <f t="shared" si="0"/>
        <v>0.35392968453805046</v>
      </c>
    </row>
    <row r="31" spans="1:82" x14ac:dyDescent="0.25">
      <c r="A31" t="s">
        <v>181</v>
      </c>
      <c r="B31">
        <v>-0.17339660484144295</v>
      </c>
      <c r="C31">
        <v>-6.8865853784149555E-2</v>
      </c>
      <c r="D31">
        <v>-2.5944652507242358E-2</v>
      </c>
      <c r="E31">
        <v>-0.10075688451873639</v>
      </c>
      <c r="F31">
        <v>-2.0679208044525762E-3</v>
      </c>
      <c r="G31">
        <v>0</v>
      </c>
      <c r="H31">
        <v>0</v>
      </c>
      <c r="I31">
        <v>-3.4095747532439026E-2</v>
      </c>
      <c r="J31">
        <v>-1.862453891757771E-3</v>
      </c>
      <c r="K31">
        <v>0</v>
      </c>
      <c r="L31">
        <v>0</v>
      </c>
      <c r="M31">
        <v>-3.4158934365319034E-2</v>
      </c>
      <c r="N31">
        <v>-1.0680409568381026E-2</v>
      </c>
      <c r="O31">
        <v>-7.7524912135254745E-3</v>
      </c>
      <c r="P31">
        <v>-7.5878584871038922E-3</v>
      </c>
      <c r="Q31">
        <v>-4.1762253132232629E-3</v>
      </c>
      <c r="R31">
        <v>-5.4725811513095524E-3</v>
      </c>
      <c r="S31">
        <v>0</v>
      </c>
      <c r="T31">
        <v>-3.2635891941151324E-4</v>
      </c>
      <c r="U31">
        <v>-0.15793314817516727</v>
      </c>
      <c r="V31">
        <v>-4.0966751517097715E-2</v>
      </c>
      <c r="W31">
        <v>-2.0220724988550123E-2</v>
      </c>
      <c r="X31">
        <v>-1.478021886083238E-3</v>
      </c>
      <c r="Y31">
        <v>0</v>
      </c>
      <c r="Z31">
        <v>-8.607111589510474E-3</v>
      </c>
      <c r="AA31">
        <v>-4.62509159296797E-4</v>
      </c>
      <c r="AB31">
        <v>0</v>
      </c>
      <c r="AC31">
        <v>0</v>
      </c>
      <c r="AD31">
        <v>0</v>
      </c>
      <c r="AE31">
        <v>0</v>
      </c>
      <c r="AF31">
        <v>-8.3087853404217957E-4</v>
      </c>
      <c r="AG31">
        <v>0</v>
      </c>
      <c r="AH31">
        <v>-7.3042959511646485E-3</v>
      </c>
      <c r="AI31">
        <v>0</v>
      </c>
      <c r="AJ31">
        <v>-1.8439785454003516E-3</v>
      </c>
      <c r="AK31">
        <v>-3.0582461739858072E-2</v>
      </c>
      <c r="AL31">
        <v>-0.30176779152560124</v>
      </c>
      <c r="AM31">
        <v>-4.5433424303166796E-3</v>
      </c>
      <c r="AN31">
        <v>-4.47545808450154E-2</v>
      </c>
      <c r="AO31">
        <v>-1.3071802136966819E-3</v>
      </c>
      <c r="AP31">
        <v>-3.7598629109864258E-2</v>
      </c>
      <c r="AQ31">
        <v>-5.6337658329572932E-3</v>
      </c>
      <c r="AR31">
        <v>-1.1812649348451507E-3</v>
      </c>
      <c r="AS31">
        <v>-0.14715331065262485</v>
      </c>
      <c r="AT31">
        <v>-1.7751930676205282E-2</v>
      </c>
      <c r="AU31">
        <v>-6.3650658128192395E-3</v>
      </c>
      <c r="AV31">
        <v>-6.5641176541276621E-3</v>
      </c>
      <c r="AW31">
        <v>-0.20635845078154058</v>
      </c>
      <c r="AX31">
        <v>0</v>
      </c>
      <c r="AY31">
        <v>-1.318754552319369E-2</v>
      </c>
      <c r="AZ31">
        <v>-6.5637090053973933E-4</v>
      </c>
      <c r="BA31">
        <v>0</v>
      </c>
      <c r="BB31">
        <v>0</v>
      </c>
      <c r="BC31">
        <v>-1.7778167986582185E-2</v>
      </c>
      <c r="BD31">
        <v>0</v>
      </c>
      <c r="BE31">
        <v>0</v>
      </c>
      <c r="BF31">
        <v>-1.1253751157693228E-3</v>
      </c>
      <c r="BG31">
        <v>0</v>
      </c>
      <c r="BH31">
        <v>0</v>
      </c>
      <c r="BI31">
        <v>-1.115898048848474E-3</v>
      </c>
      <c r="BJ31">
        <v>0</v>
      </c>
      <c r="BK31">
        <v>0</v>
      </c>
      <c r="BL31">
        <v>-1.5803675943235555E-3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-1.6186768219740755E-3</v>
      </c>
      <c r="BT31">
        <v>0</v>
      </c>
      <c r="BU31">
        <v>0</v>
      </c>
      <c r="BV31">
        <v>-1.0495152124987478E-3</v>
      </c>
      <c r="BW31">
        <v>-3.3129742545355292E-3</v>
      </c>
      <c r="BX31">
        <v>0</v>
      </c>
      <c r="BY31">
        <v>0</v>
      </c>
      <c r="BZ31">
        <v>-6.3269239065791042E-3</v>
      </c>
      <c r="CA31">
        <v>-7.877329145861095E-2</v>
      </c>
      <c r="CB31">
        <v>0</v>
      </c>
      <c r="CC31">
        <v>-1.6735710399228326E-3</v>
      </c>
      <c r="CD31">
        <f t="shared" si="0"/>
        <v>0.37803352316705885</v>
      </c>
    </row>
    <row r="32" spans="1:82" x14ac:dyDescent="0.25">
      <c r="A32" t="s">
        <v>182</v>
      </c>
      <c r="B32">
        <v>-0.36680057030931584</v>
      </c>
      <c r="C32">
        <v>-2.9813392591537875E-2</v>
      </c>
      <c r="D32">
        <v>-1.8571384025894398E-2</v>
      </c>
      <c r="E32">
        <v>-6.5360125751796214E-2</v>
      </c>
      <c r="F32">
        <v>-8.0636386134422114E-4</v>
      </c>
      <c r="G32">
        <v>0</v>
      </c>
      <c r="H32">
        <v>0</v>
      </c>
      <c r="I32">
        <v>-5.2591897662380267E-2</v>
      </c>
      <c r="J32">
        <v>-6.4556433739804192E-3</v>
      </c>
      <c r="K32">
        <v>0</v>
      </c>
      <c r="L32">
        <v>0</v>
      </c>
      <c r="M32">
        <v>-3.8700574464398833E-2</v>
      </c>
      <c r="N32">
        <v>-0.1024173595028768</v>
      </c>
      <c r="O32">
        <v>-1.1042485124197053E-2</v>
      </c>
      <c r="P32">
        <v>-1.3624192142677235E-3</v>
      </c>
      <c r="Q32">
        <v>-1.9193021428517632E-2</v>
      </c>
      <c r="R32">
        <v>-3.0796383706463179E-3</v>
      </c>
      <c r="S32">
        <v>0</v>
      </c>
      <c r="T32">
        <v>0</v>
      </c>
      <c r="U32">
        <v>-2.549720935909653E-2</v>
      </c>
      <c r="V32">
        <v>0</v>
      </c>
      <c r="W32">
        <v>-3.4395888555033879E-2</v>
      </c>
      <c r="X32">
        <v>0</v>
      </c>
      <c r="Y32">
        <v>-6.5469582084453828E-3</v>
      </c>
      <c r="Z32">
        <v>-2.8093269857051503E-2</v>
      </c>
      <c r="AA32">
        <v>0</v>
      </c>
      <c r="AB32">
        <v>0</v>
      </c>
      <c r="AC32">
        <v>0</v>
      </c>
      <c r="AD32">
        <v>0</v>
      </c>
      <c r="AE32">
        <v>-9.2488707752100968E-3</v>
      </c>
      <c r="AF32">
        <v>-5.1602478599830628E-4</v>
      </c>
      <c r="AG32">
        <v>-5.3534289713396185E-3</v>
      </c>
      <c r="AH32">
        <v>-8.3695419752011103E-3</v>
      </c>
      <c r="AI32">
        <v>0</v>
      </c>
      <c r="AJ32">
        <v>0</v>
      </c>
      <c r="AK32">
        <v>-0.32766897252609811</v>
      </c>
      <c r="AL32">
        <v>-0.33754153572327011</v>
      </c>
      <c r="AM32">
        <v>-4.1805329973645293E-3</v>
      </c>
      <c r="AN32">
        <v>-1.9244626477207449E-3</v>
      </c>
      <c r="AO32">
        <v>0</v>
      </c>
      <c r="AP32">
        <v>-0.1315302806657026</v>
      </c>
      <c r="AQ32">
        <v>0</v>
      </c>
      <c r="AR32">
        <v>-1.3983635952056583E-3</v>
      </c>
      <c r="AS32">
        <v>-1.5005984357659496E-2</v>
      </c>
      <c r="AT32">
        <v>0</v>
      </c>
      <c r="AU32">
        <v>0</v>
      </c>
      <c r="AV32">
        <v>-6.1605459377264547E-2</v>
      </c>
      <c r="AW32">
        <v>-0.1096687510022015</v>
      </c>
      <c r="AX32">
        <v>0</v>
      </c>
      <c r="AY32">
        <v>-1.0726594473554667E-2</v>
      </c>
      <c r="AZ32">
        <v>0</v>
      </c>
      <c r="BA32">
        <v>0</v>
      </c>
      <c r="BB32">
        <v>0</v>
      </c>
      <c r="BC32">
        <v>-2.8191520669104959E-3</v>
      </c>
      <c r="BD32">
        <v>0</v>
      </c>
      <c r="BE32">
        <v>0</v>
      </c>
      <c r="BF32">
        <v>0</v>
      </c>
      <c r="BG32">
        <v>0</v>
      </c>
      <c r="BH32">
        <v>-2.9108139535448774E-2</v>
      </c>
      <c r="BI32">
        <v>-3.5854214790371651E-3</v>
      </c>
      <c r="BJ32">
        <v>0</v>
      </c>
      <c r="BK32">
        <v>0</v>
      </c>
      <c r="BL32">
        <v>-8.8404354121008714E-3</v>
      </c>
      <c r="BM32">
        <v>0</v>
      </c>
      <c r="BN32">
        <v>-5.1602478599830628E-4</v>
      </c>
      <c r="BO32">
        <v>0</v>
      </c>
      <c r="BP32">
        <v>0</v>
      </c>
      <c r="BQ32">
        <v>0</v>
      </c>
      <c r="BR32">
        <v>0</v>
      </c>
      <c r="BS32">
        <v>-7.146542938593947E-3</v>
      </c>
      <c r="BT32">
        <v>0</v>
      </c>
      <c r="BU32">
        <v>0</v>
      </c>
      <c r="BV32">
        <v>-3.0137020465297384E-3</v>
      </c>
      <c r="BW32">
        <v>0</v>
      </c>
      <c r="BX32">
        <v>0</v>
      </c>
      <c r="BY32">
        <v>0</v>
      </c>
      <c r="BZ32">
        <v>-1.5994650523118905E-2</v>
      </c>
      <c r="CA32">
        <v>-6.1980084269603358E-2</v>
      </c>
      <c r="CB32">
        <v>0</v>
      </c>
      <c r="CC32">
        <v>0</v>
      </c>
      <c r="CD32">
        <f t="shared" si="0"/>
        <v>0.44921478637667178</v>
      </c>
    </row>
    <row r="33" spans="1:82" x14ac:dyDescent="0.25">
      <c r="A33" t="s">
        <v>183</v>
      </c>
      <c r="B33">
        <v>-0.28249232881127923</v>
      </c>
      <c r="C33">
        <v>-8.7832435315217505E-2</v>
      </c>
      <c r="D33">
        <v>-1.3099956184405454E-2</v>
      </c>
      <c r="E33">
        <v>-7.3325548271609059E-2</v>
      </c>
      <c r="F33">
        <v>-1.3318224040297971E-3</v>
      </c>
      <c r="G33">
        <v>0</v>
      </c>
      <c r="H33">
        <v>0</v>
      </c>
      <c r="I33">
        <v>-3.0707320902376354E-2</v>
      </c>
      <c r="J33">
        <v>-1.6049736020145908E-2</v>
      </c>
      <c r="K33">
        <v>-4.1656124165235031E-3</v>
      </c>
      <c r="L33">
        <v>-8.0671020301771139E-3</v>
      </c>
      <c r="M33">
        <v>-3.0991422081467806E-2</v>
      </c>
      <c r="N33">
        <v>-6.9628576219741389E-2</v>
      </c>
      <c r="O33">
        <v>-8.7183439520317364E-3</v>
      </c>
      <c r="P33">
        <v>-4.8599160674648555E-2</v>
      </c>
      <c r="Q33">
        <v>0</v>
      </c>
      <c r="R33">
        <v>0</v>
      </c>
      <c r="S33">
        <v>0</v>
      </c>
      <c r="T33">
        <v>0</v>
      </c>
      <c r="U33">
        <v>-2.6354673592983612E-2</v>
      </c>
      <c r="V33">
        <v>0</v>
      </c>
      <c r="W33">
        <v>-4.1733127230394546E-2</v>
      </c>
      <c r="X33">
        <v>0</v>
      </c>
      <c r="Y33">
        <v>0</v>
      </c>
      <c r="Z33">
        <v>-2.8098960224922774E-2</v>
      </c>
      <c r="AA33">
        <v>-1.07514287622291E-2</v>
      </c>
      <c r="AB33">
        <v>0</v>
      </c>
      <c r="AC33">
        <v>0</v>
      </c>
      <c r="AD33">
        <v>0</v>
      </c>
      <c r="AE33">
        <v>-1.5690635739843879E-2</v>
      </c>
      <c r="AF33">
        <v>-6.3959611061705727E-3</v>
      </c>
      <c r="AG33">
        <v>-6.5974181595977585E-3</v>
      </c>
      <c r="AH33">
        <v>-1.311082109832349E-2</v>
      </c>
      <c r="AI33">
        <v>0</v>
      </c>
      <c r="AJ33">
        <v>0</v>
      </c>
      <c r="AK33">
        <v>-0.25431928505573032</v>
      </c>
      <c r="AL33">
        <v>-0.33989811992863811</v>
      </c>
      <c r="AM33">
        <v>-6.3934031520458496E-3</v>
      </c>
      <c r="AN33">
        <v>-8.211115044914721E-3</v>
      </c>
      <c r="AO33">
        <v>0</v>
      </c>
      <c r="AP33">
        <v>0</v>
      </c>
      <c r="AQ33">
        <v>0</v>
      </c>
      <c r="AR33">
        <v>0</v>
      </c>
      <c r="AS33">
        <v>-9.134132808059775E-3</v>
      </c>
      <c r="AT33">
        <v>0</v>
      </c>
      <c r="AU33">
        <v>0</v>
      </c>
      <c r="AV33">
        <v>-6.6583834504105641E-2</v>
      </c>
      <c r="AW33">
        <v>-0.16919473651285136</v>
      </c>
      <c r="AX33">
        <v>0</v>
      </c>
      <c r="AY33">
        <v>-2.2099633150563604E-2</v>
      </c>
      <c r="AZ33">
        <v>0</v>
      </c>
      <c r="BA33">
        <v>0</v>
      </c>
      <c r="BB33">
        <v>0</v>
      </c>
      <c r="BC33">
        <v>-4.4355656272107918E-3</v>
      </c>
      <c r="BD33">
        <v>-1.3143972446412792E-3</v>
      </c>
      <c r="BE33">
        <v>0</v>
      </c>
      <c r="BF33">
        <v>0</v>
      </c>
      <c r="BG33">
        <v>0</v>
      </c>
      <c r="BH33">
        <v>-1.3625688321696838E-3</v>
      </c>
      <c r="BI33">
        <v>0</v>
      </c>
      <c r="BJ33">
        <v>0</v>
      </c>
      <c r="BK33">
        <v>0</v>
      </c>
      <c r="BL33">
        <v>-6.7639297806978546E-3</v>
      </c>
      <c r="BM33">
        <v>-3.4732475032381294E-4</v>
      </c>
      <c r="BN33">
        <v>-2.4817772466897536E-4</v>
      </c>
      <c r="BO33">
        <v>0</v>
      </c>
      <c r="BP33">
        <v>0</v>
      </c>
      <c r="BQ33">
        <v>0</v>
      </c>
      <c r="BR33">
        <v>0</v>
      </c>
      <c r="BS33">
        <v>-9.6166895429489543E-3</v>
      </c>
      <c r="BT33">
        <v>0</v>
      </c>
      <c r="BU33">
        <v>0</v>
      </c>
      <c r="BV33">
        <v>-1.6764281853007656E-3</v>
      </c>
      <c r="BW33">
        <v>0</v>
      </c>
      <c r="BX33">
        <v>0</v>
      </c>
      <c r="BY33">
        <v>0</v>
      </c>
      <c r="BZ33">
        <v>-7.5943271351464848E-3</v>
      </c>
      <c r="CA33">
        <v>-3.1240519475175674E-2</v>
      </c>
      <c r="CB33">
        <v>0</v>
      </c>
      <c r="CC33">
        <v>-5.8503801688395665E-4</v>
      </c>
      <c r="CD33">
        <f t="shared" si="0"/>
        <v>0.40272726863549374</v>
      </c>
    </row>
    <row r="34" spans="1:82" x14ac:dyDescent="0.25">
      <c r="A34" t="s">
        <v>184</v>
      </c>
      <c r="B34">
        <v>-0.32559194528922752</v>
      </c>
      <c r="C34">
        <v>-9.9327008369138381E-2</v>
      </c>
      <c r="D34">
        <v>-2.5573746245385193E-2</v>
      </c>
      <c r="E34">
        <v>-0.11197249731568527</v>
      </c>
      <c r="F34">
        <v>-5.3716741889462422E-3</v>
      </c>
      <c r="G34">
        <v>-6.8494773981742779E-4</v>
      </c>
      <c r="H34">
        <v>0</v>
      </c>
      <c r="I34">
        <v>-2.3733385674663866E-2</v>
      </c>
      <c r="J34">
        <v>-2.245833462902155E-2</v>
      </c>
      <c r="K34">
        <v>-8.9326056944314409E-3</v>
      </c>
      <c r="L34">
        <v>0</v>
      </c>
      <c r="M34">
        <v>-3.8088196010896309E-2</v>
      </c>
      <c r="N34">
        <v>-3.2970852408427558E-2</v>
      </c>
      <c r="O34">
        <v>-1.397158190370321E-2</v>
      </c>
      <c r="P34">
        <v>-4.9613641813137555E-4</v>
      </c>
      <c r="Q34">
        <v>-3.294401455346862E-3</v>
      </c>
      <c r="R34">
        <v>-1.2882918141682589E-3</v>
      </c>
      <c r="S34">
        <v>0</v>
      </c>
      <c r="T34">
        <v>0</v>
      </c>
      <c r="U34">
        <v>-7.8071287687028729E-2</v>
      </c>
      <c r="V34">
        <v>-1.7655731911083883E-2</v>
      </c>
      <c r="W34">
        <v>-9.2549993461265537E-2</v>
      </c>
      <c r="X34">
        <v>0</v>
      </c>
      <c r="Y34">
        <v>-8.1608938923212373E-4</v>
      </c>
      <c r="Z34">
        <v>-9.6258666813870825E-2</v>
      </c>
      <c r="AA34">
        <v>-3.2613756967326446E-3</v>
      </c>
      <c r="AB34">
        <v>0</v>
      </c>
      <c r="AC34">
        <v>-5.3911360373099144E-4</v>
      </c>
      <c r="AD34">
        <v>0</v>
      </c>
      <c r="AE34">
        <v>-1.9029023841884922E-2</v>
      </c>
      <c r="AF34">
        <v>-3.1691019041873093E-3</v>
      </c>
      <c r="AG34">
        <v>-3.2389665308787119E-3</v>
      </c>
      <c r="AH34">
        <v>-3.4608403832916253E-2</v>
      </c>
      <c r="AI34">
        <v>0</v>
      </c>
      <c r="AJ34">
        <v>0</v>
      </c>
      <c r="AK34">
        <v>-0.13821702376785622</v>
      </c>
      <c r="AL34">
        <v>-0.35655123617620144</v>
      </c>
      <c r="AM34">
        <v>-6.5704926159050117E-3</v>
      </c>
      <c r="AN34">
        <v>-1.4171456029920119E-2</v>
      </c>
      <c r="AO34">
        <v>-9.4604449474648897E-3</v>
      </c>
      <c r="AP34">
        <v>0</v>
      </c>
      <c r="AQ34">
        <v>0</v>
      </c>
      <c r="AR34">
        <v>0</v>
      </c>
      <c r="AS34">
        <v>-7.6659807148608497E-2</v>
      </c>
      <c r="AT34">
        <v>0</v>
      </c>
      <c r="AU34">
        <v>0</v>
      </c>
      <c r="AV34">
        <v>-5.3768524611955887E-2</v>
      </c>
      <c r="AW34">
        <v>-0.15333778072404816</v>
      </c>
      <c r="AX34">
        <v>0</v>
      </c>
      <c r="AY34">
        <v>-1.3563140884804363E-2</v>
      </c>
      <c r="AZ34">
        <v>0</v>
      </c>
      <c r="BA34">
        <v>0</v>
      </c>
      <c r="BB34">
        <v>0</v>
      </c>
      <c r="BC34">
        <v>-5.9594037805023254E-3</v>
      </c>
      <c r="BD34">
        <v>0</v>
      </c>
      <c r="BE34">
        <v>0</v>
      </c>
      <c r="BF34">
        <v>-8.5557829895566151E-4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-1.0953576072652871E-2</v>
      </c>
      <c r="BM34">
        <v>0</v>
      </c>
      <c r="BN34">
        <v>0</v>
      </c>
      <c r="BO34">
        <v>0</v>
      </c>
      <c r="BP34">
        <v>0</v>
      </c>
      <c r="BQ34">
        <v>-2.3578985056300423E-4</v>
      </c>
      <c r="BR34">
        <v>0</v>
      </c>
      <c r="BS34">
        <v>-3.9435429221663758E-2</v>
      </c>
      <c r="BT34">
        <v>-5.0654288512287649E-4</v>
      </c>
      <c r="BU34">
        <v>0</v>
      </c>
      <c r="BV34">
        <v>-2.115048780819626E-3</v>
      </c>
      <c r="BW34">
        <v>0</v>
      </c>
      <c r="BX34">
        <v>-3.1467294801011464E-3</v>
      </c>
      <c r="BY34">
        <v>-1.2701956840671786E-3</v>
      </c>
      <c r="BZ34">
        <v>-4.3742119814977288E-3</v>
      </c>
      <c r="CA34">
        <v>-2.2996551943217747E-2</v>
      </c>
      <c r="CB34">
        <v>0</v>
      </c>
      <c r="CC34">
        <v>-6.3893273626091523E-4</v>
      </c>
      <c r="CD34">
        <f t="shared" si="0"/>
        <v>0.4513302684658782</v>
      </c>
    </row>
    <row r="35" spans="1:82" x14ac:dyDescent="0.25">
      <c r="A35" t="s">
        <v>185</v>
      </c>
      <c r="B35">
        <v>-0.17604270856229134</v>
      </c>
      <c r="C35">
        <v>0</v>
      </c>
      <c r="D35">
        <v>-1.9318846318837502E-2</v>
      </c>
      <c r="E35">
        <v>-1.3724410479465612E-2</v>
      </c>
      <c r="F35">
        <v>0</v>
      </c>
      <c r="G35">
        <v>0</v>
      </c>
      <c r="H35">
        <v>0</v>
      </c>
      <c r="I35">
        <v>0</v>
      </c>
      <c r="J35">
        <v>-6.5898371622331873E-3</v>
      </c>
      <c r="K35">
        <v>-6.1601815274697831E-2</v>
      </c>
      <c r="L35">
        <v>0</v>
      </c>
      <c r="M35">
        <v>-4.9449087890847676E-2</v>
      </c>
      <c r="N35">
        <v>-0.34243285960479486</v>
      </c>
      <c r="O35">
        <v>-4.8689832488772671E-2</v>
      </c>
      <c r="P35">
        <v>0</v>
      </c>
      <c r="Q35">
        <v>-0.13990327057695837</v>
      </c>
      <c r="R35">
        <v>0</v>
      </c>
      <c r="S35">
        <v>0</v>
      </c>
      <c r="T35">
        <v>0</v>
      </c>
      <c r="U35">
        <v>-2.7580684370512001E-2</v>
      </c>
      <c r="V35">
        <v>0</v>
      </c>
      <c r="W35">
        <v>-0.11224927583076891</v>
      </c>
      <c r="X35">
        <v>0</v>
      </c>
      <c r="Y35">
        <v>0</v>
      </c>
      <c r="Z35">
        <v>-9.0363013518244897E-2</v>
      </c>
      <c r="AA35">
        <v>0</v>
      </c>
      <c r="AB35">
        <v>0</v>
      </c>
      <c r="AC35">
        <v>0</v>
      </c>
      <c r="AD35">
        <v>0</v>
      </c>
      <c r="AE35">
        <v>-0.13115492812968382</v>
      </c>
      <c r="AF35">
        <v>-6.6098572279532336E-2</v>
      </c>
      <c r="AG35">
        <v>-0.18659583116033768</v>
      </c>
      <c r="AH35">
        <v>-0.11375292960546751</v>
      </c>
      <c r="AI35">
        <v>0</v>
      </c>
      <c r="AJ35">
        <v>0</v>
      </c>
      <c r="AK35">
        <v>-4.8073859277535644E-2</v>
      </c>
      <c r="AL35">
        <v>0</v>
      </c>
      <c r="AM35">
        <v>0</v>
      </c>
      <c r="AN35">
        <v>0</v>
      </c>
      <c r="AO35">
        <v>-7.8424664921479245E-2</v>
      </c>
      <c r="AP35">
        <v>0</v>
      </c>
      <c r="AQ35">
        <v>0</v>
      </c>
      <c r="AR35">
        <v>-8.9971474761670284E-4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-2.4707891676859304E-2</v>
      </c>
      <c r="AZ35">
        <v>0</v>
      </c>
      <c r="BA35">
        <v>-5.6343390837101394E-4</v>
      </c>
      <c r="BB35">
        <v>-3.4580457381512657E-2</v>
      </c>
      <c r="BC35">
        <v>-2.1602621344933577E-2</v>
      </c>
      <c r="BD35">
        <v>0</v>
      </c>
      <c r="BE35">
        <v>-3.2243869435869779E-2</v>
      </c>
      <c r="BF35">
        <v>0</v>
      </c>
      <c r="BG35">
        <v>0</v>
      </c>
      <c r="BH35">
        <v>-8.5473051119247911E-2</v>
      </c>
      <c r="BI35">
        <v>-4.3681890195044594E-3</v>
      </c>
      <c r="BJ35">
        <v>0</v>
      </c>
      <c r="BK35">
        <v>0</v>
      </c>
      <c r="BL35">
        <v>-2.4734270439327691E-2</v>
      </c>
      <c r="BM35">
        <v>-9.6650911350049905E-3</v>
      </c>
      <c r="BN35">
        <v>-8.8142207843293546E-2</v>
      </c>
      <c r="BO35">
        <v>-1.4110239738466842E-3</v>
      </c>
      <c r="BP35">
        <v>0</v>
      </c>
      <c r="BQ35">
        <v>-7.9449923808539956E-3</v>
      </c>
      <c r="BR35">
        <v>0</v>
      </c>
      <c r="BS35">
        <v>-1.9288165473833309E-2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-9.2873084670864504E-3</v>
      </c>
      <c r="CB35">
        <v>0</v>
      </c>
      <c r="CC35">
        <v>-1.9786535430811074E-3</v>
      </c>
      <c r="CD35">
        <f t="shared" si="0"/>
        <v>0.47442371821581208</v>
      </c>
    </row>
    <row r="36" spans="1:82" x14ac:dyDescent="0.25">
      <c r="A36" t="s">
        <v>186</v>
      </c>
      <c r="B36">
        <v>-0.34772895785244456</v>
      </c>
      <c r="C36">
        <v>-5.5377356564999113E-2</v>
      </c>
      <c r="D36">
        <v>-2.0527044839537111E-2</v>
      </c>
      <c r="E36">
        <v>-4.1633338649980423E-2</v>
      </c>
      <c r="F36">
        <v>-1.3134140425765186E-3</v>
      </c>
      <c r="G36">
        <v>0</v>
      </c>
      <c r="H36">
        <v>0</v>
      </c>
      <c r="I36">
        <v>-2.7899877868001011E-2</v>
      </c>
      <c r="J36">
        <v>-5.7413687344674131E-4</v>
      </c>
      <c r="K36">
        <v>-1.1898779569211283E-3</v>
      </c>
      <c r="L36">
        <v>0</v>
      </c>
      <c r="M36">
        <v>-5.1531926518620715E-2</v>
      </c>
      <c r="N36">
        <v>-2.0830546350319213E-2</v>
      </c>
      <c r="O36">
        <v>-1.2184625369452867E-2</v>
      </c>
      <c r="P36">
        <v>0</v>
      </c>
      <c r="Q36">
        <v>-4.5912142280269451E-3</v>
      </c>
      <c r="R36">
        <v>-2.3413715614233544E-2</v>
      </c>
      <c r="S36">
        <v>0</v>
      </c>
      <c r="T36">
        <v>0</v>
      </c>
      <c r="U36">
        <v>-0.17909049047037282</v>
      </c>
      <c r="V36">
        <v>-1.5995277669375028E-3</v>
      </c>
      <c r="W36">
        <v>-1.7958910173257743E-2</v>
      </c>
      <c r="X36">
        <v>0</v>
      </c>
      <c r="Y36">
        <v>0</v>
      </c>
      <c r="Z36">
        <v>-8.658191424382615E-3</v>
      </c>
      <c r="AA36">
        <v>0</v>
      </c>
      <c r="AB36">
        <v>0</v>
      </c>
      <c r="AC36">
        <v>0</v>
      </c>
      <c r="AD36">
        <v>0</v>
      </c>
      <c r="AE36">
        <v>-1.3914215754113024E-2</v>
      </c>
      <c r="AF36">
        <v>-7.2577750896508529E-4</v>
      </c>
      <c r="AG36">
        <v>-1.3292044014413791E-3</v>
      </c>
      <c r="AH36">
        <v>-9.3933915581643664E-3</v>
      </c>
      <c r="AI36">
        <v>0</v>
      </c>
      <c r="AJ36">
        <v>0</v>
      </c>
      <c r="AK36">
        <v>-5.6239028653940752E-2</v>
      </c>
      <c r="AL36">
        <v>-0.34971330810687556</v>
      </c>
      <c r="AM36">
        <v>-1.1638518892949942E-2</v>
      </c>
      <c r="AN36">
        <v>-2.9266136310888535E-2</v>
      </c>
      <c r="AO36">
        <v>0</v>
      </c>
      <c r="AP36">
        <v>0</v>
      </c>
      <c r="AQ36">
        <v>-4.3675666888679242E-4</v>
      </c>
      <c r="AR36">
        <v>0</v>
      </c>
      <c r="AS36">
        <v>-9.7981734381010738E-2</v>
      </c>
      <c r="AT36">
        <v>0</v>
      </c>
      <c r="AU36">
        <v>0</v>
      </c>
      <c r="AV36">
        <v>-7.9324164725857703E-3</v>
      </c>
      <c r="AW36">
        <v>-0.17689089578953068</v>
      </c>
      <c r="AX36">
        <v>0</v>
      </c>
      <c r="AY36">
        <v>-1.5046833898061936E-2</v>
      </c>
      <c r="AZ36">
        <v>0</v>
      </c>
      <c r="BA36">
        <v>-2.4877370493695187E-3</v>
      </c>
      <c r="BB36">
        <v>0</v>
      </c>
      <c r="BC36">
        <v>-4.3900928288534346E-3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-7.2406866087975307E-4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-8.1335996612307698E-3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-8.4027087057580753E-3</v>
      </c>
      <c r="BZ36">
        <v>-3.8837185961013818E-3</v>
      </c>
      <c r="CA36">
        <v>-4.6981128655806108E-2</v>
      </c>
      <c r="CB36">
        <v>0</v>
      </c>
      <c r="CC36">
        <v>-1.0833987885381451E-3</v>
      </c>
      <c r="CD36">
        <f t="shared" si="0"/>
        <v>0.37943580962081569</v>
      </c>
    </row>
    <row r="37" spans="1:82" x14ac:dyDescent="0.25">
      <c r="A37" t="s">
        <v>187</v>
      </c>
      <c r="B37">
        <v>-0.36577897281980937</v>
      </c>
      <c r="C37">
        <v>-7.4769439602588583E-2</v>
      </c>
      <c r="D37">
        <v>-1.4905996004407049E-2</v>
      </c>
      <c r="E37">
        <v>-0.11643113171658021</v>
      </c>
      <c r="F37">
        <v>-3.4596991891090549E-3</v>
      </c>
      <c r="G37">
        <v>-3.1234889139061012E-3</v>
      </c>
      <c r="H37">
        <v>0</v>
      </c>
      <c r="I37">
        <v>-8.5908643466570955E-2</v>
      </c>
      <c r="J37">
        <v>-2.3686862890736227E-2</v>
      </c>
      <c r="K37">
        <v>-2.1335222170822711E-2</v>
      </c>
      <c r="L37">
        <v>0</v>
      </c>
      <c r="M37">
        <v>-7.5773334009607923E-2</v>
      </c>
      <c r="N37">
        <v>-6.7288212097865507E-2</v>
      </c>
      <c r="O37">
        <v>-3.5520224292070662E-2</v>
      </c>
      <c r="P37">
        <v>-1.2604073231008654E-2</v>
      </c>
      <c r="Q37">
        <v>-2.4306735524920868E-3</v>
      </c>
      <c r="R37">
        <v>-2.663099860335227E-2</v>
      </c>
      <c r="S37">
        <v>-8.6213194980714281E-2</v>
      </c>
      <c r="T37">
        <v>-4.6871361106019582E-4</v>
      </c>
      <c r="U37">
        <v>-0.29324982373192066</v>
      </c>
      <c r="V37">
        <v>-3.0357087349636134E-2</v>
      </c>
      <c r="W37">
        <v>-0.1090604255957069</v>
      </c>
      <c r="X37">
        <v>-1.9622249865332082E-2</v>
      </c>
      <c r="Y37">
        <v>-9.7452898942548327E-2</v>
      </c>
      <c r="Z37">
        <v>-7.3008319435245314E-2</v>
      </c>
      <c r="AA37">
        <v>0</v>
      </c>
      <c r="AB37">
        <v>0</v>
      </c>
      <c r="AC37">
        <v>0</v>
      </c>
      <c r="AD37">
        <v>0</v>
      </c>
      <c r="AE37">
        <v>-1.3246924567107595E-2</v>
      </c>
      <c r="AF37">
        <v>-2.6245126169073085E-3</v>
      </c>
      <c r="AG37">
        <v>-6.8202475252031715E-3</v>
      </c>
      <c r="AH37">
        <v>-4.6794950446917227E-2</v>
      </c>
      <c r="AI37">
        <v>0</v>
      </c>
      <c r="AJ37">
        <v>0</v>
      </c>
      <c r="AK37">
        <v>-5.825868058256229E-2</v>
      </c>
      <c r="AL37">
        <v>-0.29627972183325069</v>
      </c>
      <c r="AM37">
        <v>-9.3120842097193738E-3</v>
      </c>
      <c r="AN37">
        <v>-3.8280712828887141E-2</v>
      </c>
      <c r="AO37">
        <v>0</v>
      </c>
      <c r="AP37">
        <v>-3.8585494055250982E-2</v>
      </c>
      <c r="AQ37">
        <v>0</v>
      </c>
      <c r="AR37">
        <v>0</v>
      </c>
      <c r="AS37">
        <v>-4.5075296207171246E-2</v>
      </c>
      <c r="AT37">
        <v>0</v>
      </c>
      <c r="AU37">
        <v>0</v>
      </c>
      <c r="AV37">
        <v>-7.0133591345006817E-3</v>
      </c>
      <c r="AW37">
        <v>-7.415108434102384E-2</v>
      </c>
      <c r="AX37">
        <v>0</v>
      </c>
      <c r="AY37">
        <v>-1.5130703149569098E-3</v>
      </c>
      <c r="AZ37">
        <v>0</v>
      </c>
      <c r="BA37">
        <v>-1.4441888936477631E-3</v>
      </c>
      <c r="BB37">
        <v>0</v>
      </c>
      <c r="BC37">
        <v>-3.176051145808205E-2</v>
      </c>
      <c r="BD37">
        <v>0</v>
      </c>
      <c r="BE37">
        <v>0</v>
      </c>
      <c r="BF37">
        <v>-8.9397168990103259E-4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-4.9385892957520888E-3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-3.9322692403644145E-2</v>
      </c>
      <c r="BT37">
        <v>0</v>
      </c>
      <c r="BU37">
        <v>0</v>
      </c>
      <c r="BV37">
        <v>-2.5813179449734247E-3</v>
      </c>
      <c r="BW37">
        <v>0</v>
      </c>
      <c r="BX37">
        <v>-9.7215623764390548E-4</v>
      </c>
      <c r="BY37">
        <v>0</v>
      </c>
      <c r="BZ37">
        <v>0</v>
      </c>
      <c r="CA37">
        <v>-4.5373217986892207E-2</v>
      </c>
      <c r="CB37">
        <v>0</v>
      </c>
      <c r="CC37">
        <v>-3.9225169736011381E-3</v>
      </c>
      <c r="CD37">
        <f t="shared" si="0"/>
        <v>0.54957333407443176</v>
      </c>
    </row>
    <row r="38" spans="1:82" x14ac:dyDescent="0.25">
      <c r="A38" t="s">
        <v>188</v>
      </c>
      <c r="B38">
        <v>-0.35889811518867232</v>
      </c>
      <c r="C38">
        <v>-9.2705503294361655E-2</v>
      </c>
      <c r="D38">
        <v>-2.4666638382752508E-2</v>
      </c>
      <c r="E38">
        <v>-0.17340946888764114</v>
      </c>
      <c r="F38">
        <v>-9.5301972449523056E-3</v>
      </c>
      <c r="G38">
        <v>0</v>
      </c>
      <c r="H38">
        <v>0</v>
      </c>
      <c r="I38">
        <v>-1.5088035086913068E-2</v>
      </c>
      <c r="J38">
        <v>-8.4397405298787698E-2</v>
      </c>
      <c r="K38">
        <v>-2.1811927777411068E-2</v>
      </c>
      <c r="L38">
        <v>0</v>
      </c>
      <c r="M38">
        <v>-5.154916432196837E-2</v>
      </c>
      <c r="N38">
        <v>-7.3721431103657448E-2</v>
      </c>
      <c r="O38">
        <v>-1.3634222956482896E-2</v>
      </c>
      <c r="P38">
        <v>-1.8394124495086064E-2</v>
      </c>
      <c r="Q38">
        <v>-8.0691474219195293E-3</v>
      </c>
      <c r="R38">
        <v>-5.0212567640397159E-2</v>
      </c>
      <c r="S38">
        <v>-8.1840571186336843E-3</v>
      </c>
      <c r="T38">
        <v>-9.1162678063126483E-4</v>
      </c>
      <c r="U38">
        <v>-9.3653817252451824E-2</v>
      </c>
      <c r="V38">
        <v>0</v>
      </c>
      <c r="W38">
        <v>-0.14552647804546889</v>
      </c>
      <c r="X38">
        <v>0</v>
      </c>
      <c r="Y38">
        <v>0</v>
      </c>
      <c r="Z38">
        <v>-0.11478736984686319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-2.891592829684059E-3</v>
      </c>
      <c r="AH38">
        <v>-6.6098872792589677E-2</v>
      </c>
      <c r="AI38">
        <v>0</v>
      </c>
      <c r="AJ38">
        <v>0</v>
      </c>
      <c r="AK38">
        <v>-4.6642999792884006E-2</v>
      </c>
      <c r="AL38">
        <v>-0.31578251795004508</v>
      </c>
      <c r="AM38">
        <v>-5.9445134558614521E-3</v>
      </c>
      <c r="AN38">
        <v>-1.3293724197780722E-2</v>
      </c>
      <c r="AO38">
        <v>0</v>
      </c>
      <c r="AP38">
        <v>-3.3573122155309894E-2</v>
      </c>
      <c r="AQ38">
        <v>0</v>
      </c>
      <c r="AR38">
        <v>-5.8473437096366544E-4</v>
      </c>
      <c r="AS38">
        <v>-7.7824438577803945E-3</v>
      </c>
      <c r="AT38">
        <v>0</v>
      </c>
      <c r="AU38">
        <v>-6.8959427129814009E-3</v>
      </c>
      <c r="AV38">
        <v>-6.7006296159017945E-3</v>
      </c>
      <c r="AW38">
        <v>-6.5176874972039223E-2</v>
      </c>
      <c r="AX38">
        <v>0</v>
      </c>
      <c r="AY38">
        <v>-4.5500653006880333E-3</v>
      </c>
      <c r="AZ38">
        <v>0</v>
      </c>
      <c r="BA38">
        <v>0</v>
      </c>
      <c r="BB38">
        <v>0</v>
      </c>
      <c r="BC38">
        <v>-1.0766650784187993E-2</v>
      </c>
      <c r="BD38">
        <v>-1.3847638530809106E-3</v>
      </c>
      <c r="BE38">
        <v>0</v>
      </c>
      <c r="BF38">
        <v>0</v>
      </c>
      <c r="BG38">
        <v>0</v>
      </c>
      <c r="BH38">
        <v>-2.6297329706158699E-3</v>
      </c>
      <c r="BI38">
        <v>0</v>
      </c>
      <c r="BJ38">
        <v>-7.1837577422072009E-3</v>
      </c>
      <c r="BK38">
        <v>0</v>
      </c>
      <c r="BL38">
        <v>-1.0748263716922002E-2</v>
      </c>
      <c r="BM38">
        <v>0</v>
      </c>
      <c r="BN38">
        <v>0</v>
      </c>
      <c r="BO38">
        <v>0</v>
      </c>
      <c r="BP38">
        <v>0</v>
      </c>
      <c r="BQ38">
        <v>-5.6036100504310818E-4</v>
      </c>
      <c r="BR38">
        <v>0</v>
      </c>
      <c r="BS38">
        <v>-5.2507304621923698E-2</v>
      </c>
      <c r="BT38">
        <v>-1.7237950070151493E-4</v>
      </c>
      <c r="BU38">
        <v>0</v>
      </c>
      <c r="BV38">
        <v>0</v>
      </c>
      <c r="BW38">
        <v>0</v>
      </c>
      <c r="BX38">
        <v>-1.9687478872920921E-3</v>
      </c>
      <c r="BY38">
        <v>-3.6639949423498573E-3</v>
      </c>
      <c r="BZ38">
        <v>0</v>
      </c>
      <c r="CA38">
        <v>-2.7409163367401838E-2</v>
      </c>
      <c r="CB38">
        <v>0</v>
      </c>
      <c r="CC38">
        <v>-1.5395879622694462E-3</v>
      </c>
      <c r="CD38">
        <f t="shared" si="0"/>
        <v>0.46909893797497176</v>
      </c>
    </row>
    <row r="39" spans="1:82" x14ac:dyDescent="0.25">
      <c r="A39" t="s">
        <v>189</v>
      </c>
      <c r="B39">
        <v>-0.18013795949270364</v>
      </c>
      <c r="C39">
        <v>-0.1111600047149056</v>
      </c>
      <c r="D39">
        <v>-5.5029119579782454E-3</v>
      </c>
      <c r="E39">
        <v>-9.1638062373242037E-3</v>
      </c>
      <c r="F39">
        <v>-7.0855754674697057E-4</v>
      </c>
      <c r="G39">
        <v>0</v>
      </c>
      <c r="H39">
        <v>-0.13016566247436764</v>
      </c>
      <c r="I39">
        <v>-3.9206354472943197E-2</v>
      </c>
      <c r="J39">
        <v>-1.3007526733349864E-3</v>
      </c>
      <c r="K39">
        <v>0</v>
      </c>
      <c r="L39">
        <v>0</v>
      </c>
      <c r="M39">
        <v>-1.6864587593264525E-2</v>
      </c>
      <c r="N39">
        <v>-0.11831658921998513</v>
      </c>
      <c r="O39">
        <v>-1.0278195696498715E-2</v>
      </c>
      <c r="P39">
        <v>0</v>
      </c>
      <c r="Q39">
        <v>-1.5870965017533807E-3</v>
      </c>
      <c r="R39">
        <v>-2.6422568405316926E-2</v>
      </c>
      <c r="S39">
        <v>-5.0440508347380932E-2</v>
      </c>
      <c r="T39">
        <v>0</v>
      </c>
      <c r="U39">
        <v>-3.721749142496774E-2</v>
      </c>
      <c r="V39">
        <v>0</v>
      </c>
      <c r="W39">
        <v>-1.8150014325470514E-2</v>
      </c>
      <c r="X39">
        <v>-6.6873022013631597E-3</v>
      </c>
      <c r="Y39">
        <v>0</v>
      </c>
      <c r="Z39">
        <v>-1.8516637128762958E-2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-3.0758590079547026E-4</v>
      </c>
      <c r="AG39">
        <v>-2.1623162468413896E-2</v>
      </c>
      <c r="AH39">
        <v>-1.2681103457634336E-2</v>
      </c>
      <c r="AI39">
        <v>0</v>
      </c>
      <c r="AJ39">
        <v>0</v>
      </c>
      <c r="AK39">
        <v>-0.26350549854904942</v>
      </c>
      <c r="AL39">
        <v>-0.34451168682793032</v>
      </c>
      <c r="AM39">
        <v>-2.6001659699363454E-3</v>
      </c>
      <c r="AN39">
        <v>-6.6110395144750606E-3</v>
      </c>
      <c r="AO39">
        <v>-6.5331429430769E-3</v>
      </c>
      <c r="AP39">
        <v>0</v>
      </c>
      <c r="AQ39">
        <v>0</v>
      </c>
      <c r="AR39">
        <v>0</v>
      </c>
      <c r="AS39">
        <v>-5.501482805775529E-3</v>
      </c>
      <c r="AT39">
        <v>0</v>
      </c>
      <c r="AU39">
        <v>0</v>
      </c>
      <c r="AV39">
        <v>-3.5360357080297687E-2</v>
      </c>
      <c r="AW39">
        <v>-0.18824353361053101</v>
      </c>
      <c r="AX39">
        <v>0</v>
      </c>
      <c r="AY39">
        <v>-2.1437219763082365E-2</v>
      </c>
      <c r="AZ39">
        <v>0</v>
      </c>
      <c r="BA39">
        <v>0</v>
      </c>
      <c r="BB39">
        <v>0</v>
      </c>
      <c r="BC39">
        <v>-2.1809517648169819E-3</v>
      </c>
      <c r="BD39">
        <v>0</v>
      </c>
      <c r="BE39">
        <v>0</v>
      </c>
      <c r="BF39">
        <v>0</v>
      </c>
      <c r="BG39">
        <v>0</v>
      </c>
      <c r="BH39">
        <v>-9.0839383182872574E-3</v>
      </c>
      <c r="BI39">
        <v>-2.032902727921929E-3</v>
      </c>
      <c r="BJ39">
        <v>0</v>
      </c>
      <c r="BK39">
        <v>0</v>
      </c>
      <c r="BL39">
        <v>-3.9143365848742437E-3</v>
      </c>
      <c r="BM39">
        <v>0</v>
      </c>
      <c r="BN39">
        <v>-1.9167798705651343E-2</v>
      </c>
      <c r="BO39">
        <v>0</v>
      </c>
      <c r="BP39">
        <v>0</v>
      </c>
      <c r="BQ39">
        <v>-4.356579602696569E-3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-4.0826113651819445E-3</v>
      </c>
      <c r="CA39">
        <v>-0.14083068721695927</v>
      </c>
      <c r="CB39">
        <v>0</v>
      </c>
      <c r="CC39">
        <v>-1.4204211851999638E-4</v>
      </c>
      <c r="CD39">
        <f t="shared" si="0"/>
        <v>0.42823446413183014</v>
      </c>
    </row>
    <row r="40" spans="1:82" x14ac:dyDescent="0.25">
      <c r="A40" t="s">
        <v>190</v>
      </c>
      <c r="B40">
        <v>-0.36238811469500481</v>
      </c>
      <c r="C40">
        <v>-0.14084820879808085</v>
      </c>
      <c r="D40">
        <v>-1.0503417116186178E-2</v>
      </c>
      <c r="E40">
        <v>-7.1596630261694091E-2</v>
      </c>
      <c r="F40">
        <v>-1.5091520385570449E-3</v>
      </c>
      <c r="G40">
        <v>0</v>
      </c>
      <c r="H40">
        <v>0</v>
      </c>
      <c r="I40">
        <v>-1.688930629376522E-2</v>
      </c>
      <c r="J40">
        <v>-8.6782701128924992E-3</v>
      </c>
      <c r="K40">
        <v>-7.8575433549482095E-3</v>
      </c>
      <c r="L40">
        <v>0</v>
      </c>
      <c r="M40">
        <v>-4.439810206906511E-2</v>
      </c>
      <c r="N40">
        <v>-5.0776538239051351E-2</v>
      </c>
      <c r="O40">
        <v>-8.1455968852732225E-3</v>
      </c>
      <c r="P40">
        <v>-4.2912014926576045E-3</v>
      </c>
      <c r="Q40">
        <v>0</v>
      </c>
      <c r="R40">
        <v>0</v>
      </c>
      <c r="S40">
        <v>0</v>
      </c>
      <c r="T40">
        <v>0</v>
      </c>
      <c r="U40">
        <v>-5.4762640550448625E-2</v>
      </c>
      <c r="V40">
        <v>-1.4590311465948321E-3</v>
      </c>
      <c r="W40">
        <v>-4.6949502420143403E-2</v>
      </c>
      <c r="X40">
        <v>0</v>
      </c>
      <c r="Y40">
        <v>-6.2249947764914516E-4</v>
      </c>
      <c r="Z40">
        <v>-2.9237073633224094E-2</v>
      </c>
      <c r="AA40">
        <v>0</v>
      </c>
      <c r="AB40">
        <v>0</v>
      </c>
      <c r="AC40">
        <v>0</v>
      </c>
      <c r="AD40">
        <v>0</v>
      </c>
      <c r="AE40">
        <v>-2.3444143013620664E-2</v>
      </c>
      <c r="AF40">
        <v>-4.6079655095279714E-3</v>
      </c>
      <c r="AG40">
        <v>-7.5790072026247395E-3</v>
      </c>
      <c r="AH40">
        <v>-1.4180904889851808E-2</v>
      </c>
      <c r="AI40">
        <v>0</v>
      </c>
      <c r="AJ40">
        <v>0</v>
      </c>
      <c r="AK40">
        <v>-0.19382459542325287</v>
      </c>
      <c r="AL40">
        <v>-0.365981935978685</v>
      </c>
      <c r="AM40">
        <v>-4.4489582852515822E-3</v>
      </c>
      <c r="AN40">
        <v>-7.4463740760193284E-3</v>
      </c>
      <c r="AO40">
        <v>-8.4459797035906902E-3</v>
      </c>
      <c r="AP40">
        <v>-4.13632896396538E-2</v>
      </c>
      <c r="AQ40">
        <v>0</v>
      </c>
      <c r="AR40">
        <v>0</v>
      </c>
      <c r="AS40">
        <v>-8.0825605167752744E-3</v>
      </c>
      <c r="AT40">
        <v>0</v>
      </c>
      <c r="AU40">
        <v>-6.0279430986796452E-3</v>
      </c>
      <c r="AV40">
        <v>-1.1895553550304456E-2</v>
      </c>
      <c r="AW40">
        <v>-0.1509460424796184</v>
      </c>
      <c r="AX40">
        <v>0</v>
      </c>
      <c r="AY40">
        <v>-1.0003242580181612E-2</v>
      </c>
      <c r="AZ40">
        <v>0</v>
      </c>
      <c r="BA40">
        <v>0</v>
      </c>
      <c r="BB40">
        <v>0</v>
      </c>
      <c r="BC40">
        <v>-5.7437360136679107E-3</v>
      </c>
      <c r="BD40">
        <v>-1.0375891221612098E-2</v>
      </c>
      <c r="BE40">
        <v>0</v>
      </c>
      <c r="BF40">
        <v>-1.0972887965106559E-3</v>
      </c>
      <c r="BG40">
        <v>0</v>
      </c>
      <c r="BH40">
        <v>-1.815492905816082E-3</v>
      </c>
      <c r="BI40">
        <v>0</v>
      </c>
      <c r="BJ40">
        <v>0</v>
      </c>
      <c r="BK40">
        <v>0</v>
      </c>
      <c r="BL40">
        <v>-3.7982104099189996E-3</v>
      </c>
      <c r="BM40">
        <v>0</v>
      </c>
      <c r="BN40">
        <v>-4.3500705164609962E-4</v>
      </c>
      <c r="BO40">
        <v>0</v>
      </c>
      <c r="BP40">
        <v>0</v>
      </c>
      <c r="BQ40">
        <v>-5.614190201882962E-4</v>
      </c>
      <c r="BR40">
        <v>0</v>
      </c>
      <c r="BS40">
        <v>-1.537951945213132E-2</v>
      </c>
      <c r="BT40">
        <v>0</v>
      </c>
      <c r="BU40">
        <v>0</v>
      </c>
      <c r="BV40">
        <v>-1.0782445130928738E-2</v>
      </c>
      <c r="BW40">
        <v>-4.3175156208538596E-4</v>
      </c>
      <c r="BX40">
        <v>-6.7733060925354799E-3</v>
      </c>
      <c r="BY40">
        <v>-2.9257512723424041E-3</v>
      </c>
      <c r="BZ40">
        <v>-5.24176142131892E-3</v>
      </c>
      <c r="CA40">
        <v>-2.6532860857173463E-2</v>
      </c>
      <c r="CB40">
        <v>0</v>
      </c>
      <c r="CC40">
        <v>-3.7321896933438341E-3</v>
      </c>
      <c r="CD40">
        <f t="shared" si="0"/>
        <v>0.41415037076084688</v>
      </c>
    </row>
    <row r="41" spans="1:82" x14ac:dyDescent="0.25">
      <c r="A41" t="s">
        <v>191</v>
      </c>
      <c r="B41">
        <v>-0.35982150652570022</v>
      </c>
      <c r="C41">
        <v>-9.1105639716403647E-2</v>
      </c>
      <c r="D41">
        <v>-2.1987670628004791E-2</v>
      </c>
      <c r="E41">
        <v>-8.7691419389924474E-2</v>
      </c>
      <c r="F41">
        <v>-4.6209940881515674E-3</v>
      </c>
      <c r="G41">
        <v>0</v>
      </c>
      <c r="H41">
        <v>0</v>
      </c>
      <c r="I41">
        <v>-2.9703141223046049E-2</v>
      </c>
      <c r="J41">
        <v>-1.3914537743163981E-2</v>
      </c>
      <c r="K41">
        <v>-2.99256807808542E-2</v>
      </c>
      <c r="L41">
        <v>-1.0193026970974685E-2</v>
      </c>
      <c r="M41">
        <v>-3.4775719744125744E-2</v>
      </c>
      <c r="N41">
        <v>-4.6629327543356927E-2</v>
      </c>
      <c r="O41">
        <v>-1.1168116406011012E-2</v>
      </c>
      <c r="P41">
        <v>0</v>
      </c>
      <c r="Q41">
        <v>0</v>
      </c>
      <c r="R41">
        <v>-6.0575005960865964E-2</v>
      </c>
      <c r="S41">
        <v>0</v>
      </c>
      <c r="T41">
        <v>0</v>
      </c>
      <c r="U41">
        <v>-0.16225665412947465</v>
      </c>
      <c r="V41">
        <v>-3.0634907421559724E-3</v>
      </c>
      <c r="W41">
        <v>-9.1119060129740706E-2</v>
      </c>
      <c r="X41">
        <v>-2.7083952872093888E-3</v>
      </c>
      <c r="Y41">
        <v>-2.2005992772001885E-2</v>
      </c>
      <c r="Z41">
        <v>-0.11419915193619599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-1.2279411399647303E-3</v>
      </c>
      <c r="AG41">
        <v>-3.1625088680096725E-3</v>
      </c>
      <c r="AH41">
        <v>-2.6538121294631636E-2</v>
      </c>
      <c r="AI41">
        <v>0</v>
      </c>
      <c r="AJ41">
        <v>0</v>
      </c>
      <c r="AK41">
        <v>-9.2245428661580919E-2</v>
      </c>
      <c r="AL41">
        <v>-0.36655223294358125</v>
      </c>
      <c r="AM41">
        <v>-1.4063542647961511E-2</v>
      </c>
      <c r="AN41">
        <v>-1.0089721912314028E-2</v>
      </c>
      <c r="AO41">
        <v>-3.2269764248563271E-3</v>
      </c>
      <c r="AP41">
        <v>0</v>
      </c>
      <c r="AQ41">
        <v>0</v>
      </c>
      <c r="AR41">
        <v>0</v>
      </c>
      <c r="AS41">
        <v>-6.1907599070572375E-2</v>
      </c>
      <c r="AT41">
        <v>0</v>
      </c>
      <c r="AU41">
        <v>0</v>
      </c>
      <c r="AV41">
        <v>-1.7682279164579588E-2</v>
      </c>
      <c r="AW41">
        <v>-0.15023270474989736</v>
      </c>
      <c r="AX41">
        <v>0</v>
      </c>
      <c r="AY41">
        <v>-1.9009882458886233E-2</v>
      </c>
      <c r="AZ41">
        <v>0</v>
      </c>
      <c r="BA41">
        <v>0</v>
      </c>
      <c r="BB41">
        <v>0</v>
      </c>
      <c r="BC41">
        <v>-1.1967026901846426E-2</v>
      </c>
      <c r="BD41">
        <v>0</v>
      </c>
      <c r="BE41">
        <v>0</v>
      </c>
      <c r="BF41">
        <v>-2.2109747025958031E-4</v>
      </c>
      <c r="BG41">
        <v>0</v>
      </c>
      <c r="BH41">
        <v>-6.699501385817006E-3</v>
      </c>
      <c r="BI41">
        <v>0</v>
      </c>
      <c r="BJ41">
        <v>0</v>
      </c>
      <c r="BK41">
        <v>0</v>
      </c>
      <c r="BL41">
        <v>-1.9160629868661199E-3</v>
      </c>
      <c r="BM41">
        <v>0</v>
      </c>
      <c r="BN41">
        <v>0</v>
      </c>
      <c r="BO41">
        <v>0</v>
      </c>
      <c r="BP41">
        <v>0</v>
      </c>
      <c r="BQ41">
        <v>-1.6563638835383838E-3</v>
      </c>
      <c r="BR41">
        <v>0</v>
      </c>
      <c r="BS41">
        <v>-6.0476425037045478E-2</v>
      </c>
      <c r="BT41">
        <v>-1.5480011339976795E-3</v>
      </c>
      <c r="BU41">
        <v>0</v>
      </c>
      <c r="BV41">
        <v>-3.7679772264181531E-2</v>
      </c>
      <c r="BW41">
        <v>0</v>
      </c>
      <c r="BX41">
        <v>0</v>
      </c>
      <c r="BY41">
        <v>0</v>
      </c>
      <c r="BZ41">
        <v>0</v>
      </c>
      <c r="CA41">
        <v>-5.5246546913063993E-2</v>
      </c>
      <c r="CB41">
        <v>0</v>
      </c>
      <c r="CC41">
        <v>-2.4264659539305764E-2</v>
      </c>
      <c r="CD41">
        <f t="shared" si="0"/>
        <v>0.49408164510877045</v>
      </c>
    </row>
    <row r="42" spans="1:82" x14ac:dyDescent="0.25">
      <c r="A42" t="s">
        <v>192</v>
      </c>
      <c r="B42">
        <v>-0.31631088621471942</v>
      </c>
      <c r="C42">
        <v>-8.2840950025314108E-2</v>
      </c>
      <c r="D42">
        <v>-2.1725611945632564E-2</v>
      </c>
      <c r="E42">
        <v>-0.14759229634041962</v>
      </c>
      <c r="F42">
        <v>-3.3580305318795614E-3</v>
      </c>
      <c r="G42">
        <v>0</v>
      </c>
      <c r="H42">
        <v>0</v>
      </c>
      <c r="I42">
        <v>-6.6973881197221849E-2</v>
      </c>
      <c r="J42">
        <v>-6.4521783762825483E-2</v>
      </c>
      <c r="K42">
        <v>-2.9502270124410035E-2</v>
      </c>
      <c r="L42">
        <v>0</v>
      </c>
      <c r="M42">
        <v>-3.7927916697569772E-2</v>
      </c>
      <c r="N42">
        <v>-7.5606400482621128E-2</v>
      </c>
      <c r="O42">
        <v>-1.1629360693481446E-2</v>
      </c>
      <c r="P42">
        <v>-2.0994089376347152E-2</v>
      </c>
      <c r="Q42">
        <v>-1.0872156789092941E-2</v>
      </c>
      <c r="R42">
        <v>0</v>
      </c>
      <c r="S42">
        <v>0</v>
      </c>
      <c r="T42">
        <v>-1.5520844838889586E-4</v>
      </c>
      <c r="U42">
        <v>-7.9227889768306581E-2</v>
      </c>
      <c r="V42">
        <v>-5.5355290369601164E-3</v>
      </c>
      <c r="W42">
        <v>-0.11670611149558846</v>
      </c>
      <c r="X42">
        <v>0</v>
      </c>
      <c r="Y42">
        <v>-1.4038640503949698E-3</v>
      </c>
      <c r="Z42">
        <v>-0.1130233989161427</v>
      </c>
      <c r="AA42">
        <v>-2.6528410925634502E-2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-4.5649902995761847E-2</v>
      </c>
      <c r="AI42">
        <v>0</v>
      </c>
      <c r="AJ42">
        <v>0</v>
      </c>
      <c r="AK42">
        <v>-3.4309293640837263E-2</v>
      </c>
      <c r="AL42">
        <v>-0.21593864657493184</v>
      </c>
      <c r="AM42">
        <v>-3.9629867052338504E-3</v>
      </c>
      <c r="AN42">
        <v>-9.5327551314577166E-3</v>
      </c>
      <c r="AO42">
        <v>-1.5197151747914492E-3</v>
      </c>
      <c r="AP42">
        <v>-5.344204966323278E-2</v>
      </c>
      <c r="AQ42">
        <v>0</v>
      </c>
      <c r="AR42">
        <v>-2.9409202420601315E-4</v>
      </c>
      <c r="AS42">
        <v>-2.3667622909726831E-2</v>
      </c>
      <c r="AT42">
        <v>0</v>
      </c>
      <c r="AU42">
        <v>0</v>
      </c>
      <c r="AV42">
        <v>-5.5474480240972164E-3</v>
      </c>
      <c r="AW42">
        <v>-4.1944090714038255E-2</v>
      </c>
      <c r="AX42">
        <v>0</v>
      </c>
      <c r="AY42">
        <v>-5.5687874367274168E-3</v>
      </c>
      <c r="AZ42">
        <v>0</v>
      </c>
      <c r="BA42">
        <v>0</v>
      </c>
      <c r="BB42">
        <v>0</v>
      </c>
      <c r="BC42">
        <v>-2.180211470403314E-3</v>
      </c>
      <c r="BD42">
        <v>0</v>
      </c>
      <c r="BE42">
        <v>0</v>
      </c>
      <c r="BF42">
        <v>0</v>
      </c>
      <c r="BG42">
        <v>0</v>
      </c>
      <c r="BH42">
        <v>-1.0571556536495365E-2</v>
      </c>
      <c r="BI42">
        <v>0</v>
      </c>
      <c r="BJ42">
        <v>-7.2817797337149572E-3</v>
      </c>
      <c r="BK42">
        <v>0</v>
      </c>
      <c r="BL42">
        <v>-1.3568893368015063E-2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-6.50986604215152E-2</v>
      </c>
      <c r="BT42">
        <v>0</v>
      </c>
      <c r="BU42">
        <v>0</v>
      </c>
      <c r="BV42">
        <v>0</v>
      </c>
      <c r="BW42">
        <v>0</v>
      </c>
      <c r="BX42">
        <v>-6.38350116501677E-4</v>
      </c>
      <c r="BY42">
        <v>0</v>
      </c>
      <c r="BZ42">
        <v>-5.4090263116145674E-3</v>
      </c>
      <c r="CA42">
        <v>-8.1270433843353806E-2</v>
      </c>
      <c r="CB42">
        <v>0</v>
      </c>
      <c r="CC42">
        <v>-1.2467162681239173E-2</v>
      </c>
      <c r="CD42">
        <f t="shared" si="0"/>
        <v>0.42726794435383136</v>
      </c>
    </row>
    <row r="43" spans="1:82" x14ac:dyDescent="0.25">
      <c r="A43" t="s">
        <v>193</v>
      </c>
      <c r="B43">
        <v>-0.35589346208028055</v>
      </c>
      <c r="C43">
        <v>-5.0830330502621271E-2</v>
      </c>
      <c r="D43">
        <v>-2.6885369282890953E-2</v>
      </c>
      <c r="E43">
        <v>-7.1227018751265803E-2</v>
      </c>
      <c r="F43">
        <v>-1.8126814492636471E-3</v>
      </c>
      <c r="G43">
        <v>0</v>
      </c>
      <c r="H43">
        <v>-1.7745480386954886E-2</v>
      </c>
      <c r="I43">
        <v>-2.5391747617996445E-2</v>
      </c>
      <c r="J43">
        <v>-9.6364479160633582E-3</v>
      </c>
      <c r="K43">
        <v>-4.6172894654737092E-3</v>
      </c>
      <c r="L43">
        <v>0</v>
      </c>
      <c r="M43">
        <v>-5.0252758309712132E-2</v>
      </c>
      <c r="N43">
        <v>-6.5145322099342817E-2</v>
      </c>
      <c r="O43">
        <v>-1.009214471390728E-2</v>
      </c>
      <c r="P43">
        <v>-1.9810287523620219E-2</v>
      </c>
      <c r="Q43">
        <v>-1.9961849511010266E-2</v>
      </c>
      <c r="R43">
        <v>-1.8066283574546017E-2</v>
      </c>
      <c r="S43">
        <v>0</v>
      </c>
      <c r="T43">
        <v>0</v>
      </c>
      <c r="U43">
        <v>-3.2289423908937256E-2</v>
      </c>
      <c r="V43">
        <v>0</v>
      </c>
      <c r="W43">
        <v>-4.2217867301331639E-2</v>
      </c>
      <c r="X43">
        <v>0</v>
      </c>
      <c r="Y43">
        <v>0</v>
      </c>
      <c r="Z43">
        <v>-2.7504932412583869E-2</v>
      </c>
      <c r="AA43">
        <v>-1.2195613409896756E-2</v>
      </c>
      <c r="AB43">
        <v>0</v>
      </c>
      <c r="AC43">
        <v>0</v>
      </c>
      <c r="AD43">
        <v>0</v>
      </c>
      <c r="AE43">
        <v>0</v>
      </c>
      <c r="AF43">
        <v>-5.375425451713922E-4</v>
      </c>
      <c r="AG43">
        <v>-4.1487579139959548E-3</v>
      </c>
      <c r="AH43">
        <v>-3.0113649948357558E-2</v>
      </c>
      <c r="AI43">
        <v>0</v>
      </c>
      <c r="AJ43">
        <v>-1.014402451538583E-3</v>
      </c>
      <c r="AK43">
        <v>-0.27219179549151912</v>
      </c>
      <c r="AL43">
        <v>-0.36530471839936896</v>
      </c>
      <c r="AM43">
        <v>-1.3551198011237992E-2</v>
      </c>
      <c r="AN43">
        <v>-8.5769408521060523E-3</v>
      </c>
      <c r="AO43">
        <v>-1.3444618129821657E-2</v>
      </c>
      <c r="AP43">
        <v>-4.5123677304327765E-2</v>
      </c>
      <c r="AQ43">
        <v>0</v>
      </c>
      <c r="AR43">
        <v>-3.4177572685268145E-3</v>
      </c>
      <c r="AS43">
        <v>-6.0484479590436702E-3</v>
      </c>
      <c r="AT43">
        <v>0</v>
      </c>
      <c r="AU43">
        <v>0</v>
      </c>
      <c r="AV43">
        <v>-5.0588814752757769E-2</v>
      </c>
      <c r="AW43">
        <v>-7.4304403445251965E-2</v>
      </c>
      <c r="AX43">
        <v>0</v>
      </c>
      <c r="AY43">
        <v>-9.5087758437168747E-3</v>
      </c>
      <c r="AZ43">
        <v>0</v>
      </c>
      <c r="BA43">
        <v>0</v>
      </c>
      <c r="BB43">
        <v>0</v>
      </c>
      <c r="BC43">
        <v>0</v>
      </c>
      <c r="BD43">
        <v>-3.5365695903728599E-4</v>
      </c>
      <c r="BE43">
        <v>0</v>
      </c>
      <c r="BF43">
        <v>0</v>
      </c>
      <c r="BG43">
        <v>0</v>
      </c>
      <c r="BH43">
        <v>-1.7383234386326635E-2</v>
      </c>
      <c r="BI43">
        <v>0</v>
      </c>
      <c r="BJ43">
        <v>0</v>
      </c>
      <c r="BK43">
        <v>0</v>
      </c>
      <c r="BL43">
        <v>-1.7522862652001672E-2</v>
      </c>
      <c r="BM43">
        <v>-8.1969113649130689E-5</v>
      </c>
      <c r="BN43">
        <v>-2.6541135803439652E-4</v>
      </c>
      <c r="BO43">
        <v>0</v>
      </c>
      <c r="BP43">
        <v>0</v>
      </c>
      <c r="BQ43">
        <v>0</v>
      </c>
      <c r="BR43">
        <v>0</v>
      </c>
      <c r="BS43">
        <v>-5.7870314376163899E-3</v>
      </c>
      <c r="BT43">
        <v>0</v>
      </c>
      <c r="BU43">
        <v>0</v>
      </c>
      <c r="BV43">
        <v>-4.2234900274427493E-3</v>
      </c>
      <c r="BW43">
        <v>0</v>
      </c>
      <c r="BX43">
        <v>-1.6270861258448289E-3</v>
      </c>
      <c r="BY43">
        <v>-4.0381794570018238E-3</v>
      </c>
      <c r="BZ43">
        <v>-4.9533562502905868E-3</v>
      </c>
      <c r="CA43">
        <v>-2.0697540410387148E-2</v>
      </c>
      <c r="CB43">
        <v>0</v>
      </c>
      <c r="CC43">
        <v>-1.6940410764631744E-3</v>
      </c>
      <c r="CD43">
        <f t="shared" si="0"/>
        <v>0.41945880822454884</v>
      </c>
    </row>
    <row r="44" spans="1:82" x14ac:dyDescent="0.25">
      <c r="A44" t="s">
        <v>194</v>
      </c>
      <c r="B44">
        <v>-0.23579278582356419</v>
      </c>
      <c r="C44">
        <v>-6.4415975780897458E-2</v>
      </c>
      <c r="D44">
        <v>-3.1478623209103461E-2</v>
      </c>
      <c r="E44">
        <v>-0.12451382637649798</v>
      </c>
      <c r="F44">
        <v>-1.1656769697224653E-3</v>
      </c>
      <c r="G44">
        <v>-4.5601424444516002E-3</v>
      </c>
      <c r="H44">
        <v>-3.9690223020222258E-3</v>
      </c>
      <c r="I44">
        <v>-1.0689415827773975E-2</v>
      </c>
      <c r="J44">
        <v>-2.8262236960037903E-2</v>
      </c>
      <c r="K44">
        <v>-1.0117640611209337E-3</v>
      </c>
      <c r="L44">
        <v>0</v>
      </c>
      <c r="M44">
        <v>-3.9302746673245202E-2</v>
      </c>
      <c r="N44">
        <v>-6.6493302227438197E-2</v>
      </c>
      <c r="O44">
        <v>-9.9788686755424797E-3</v>
      </c>
      <c r="P44">
        <v>-2.1700604942702698E-3</v>
      </c>
      <c r="Q44">
        <v>-3.1421031108848509E-2</v>
      </c>
      <c r="R44">
        <v>0</v>
      </c>
      <c r="S44">
        <v>0</v>
      </c>
      <c r="T44">
        <v>-1.7671020945845918E-4</v>
      </c>
      <c r="U44">
        <v>-2.7316227305619264E-2</v>
      </c>
      <c r="V44">
        <v>0</v>
      </c>
      <c r="W44">
        <v>-6.1118968193685945E-2</v>
      </c>
      <c r="X44">
        <v>0</v>
      </c>
      <c r="Y44">
        <v>0</v>
      </c>
      <c r="Z44">
        <v>-2.7127305399307241E-2</v>
      </c>
      <c r="AA44">
        <v>-2.8482255838298379E-4</v>
      </c>
      <c r="AB44">
        <v>0</v>
      </c>
      <c r="AC44">
        <v>0</v>
      </c>
      <c r="AD44">
        <v>0</v>
      </c>
      <c r="AE44">
        <v>-1.5523303608099852E-2</v>
      </c>
      <c r="AF44">
        <v>0</v>
      </c>
      <c r="AG44">
        <v>0</v>
      </c>
      <c r="AH44">
        <v>-2.0700230687030193E-2</v>
      </c>
      <c r="AI44">
        <v>0</v>
      </c>
      <c r="AJ44">
        <v>0</v>
      </c>
      <c r="AK44">
        <v>-6.3743570202334343E-2</v>
      </c>
      <c r="AL44">
        <v>-0.24916990803500128</v>
      </c>
      <c r="AM44">
        <v>-4.7810957077872637E-3</v>
      </c>
      <c r="AN44">
        <v>-7.2073047546628421E-3</v>
      </c>
      <c r="AO44">
        <v>0</v>
      </c>
      <c r="AP44">
        <v>-1.3938956844505548E-2</v>
      </c>
      <c r="AQ44">
        <v>0</v>
      </c>
      <c r="AR44">
        <v>0</v>
      </c>
      <c r="AS44">
        <v>-1.6605545165014393E-3</v>
      </c>
      <c r="AT44">
        <v>0</v>
      </c>
      <c r="AU44">
        <v>-1.309365808042181E-3</v>
      </c>
      <c r="AV44">
        <v>-1.4596368147500663E-2</v>
      </c>
      <c r="AW44">
        <v>-1.6718584093138991E-2</v>
      </c>
      <c r="AX44">
        <v>0</v>
      </c>
      <c r="AY44">
        <v>-1.0680385080722417E-3</v>
      </c>
      <c r="AZ44">
        <v>0</v>
      </c>
      <c r="BA44">
        <v>0</v>
      </c>
      <c r="BB44">
        <v>-1.4203827547041804E-3</v>
      </c>
      <c r="BC44">
        <v>-1.7093610754565095E-3</v>
      </c>
      <c r="BD44">
        <v>-1.4197682377179862E-3</v>
      </c>
      <c r="BE44">
        <v>0</v>
      </c>
      <c r="BF44">
        <v>0</v>
      </c>
      <c r="BG44">
        <v>0</v>
      </c>
      <c r="BH44">
        <v>-1.8766515352863086E-3</v>
      </c>
      <c r="BI44">
        <v>0</v>
      </c>
      <c r="BJ44">
        <v>0</v>
      </c>
      <c r="BK44">
        <v>0</v>
      </c>
      <c r="BL44">
        <v>-1.9734063763890527E-2</v>
      </c>
      <c r="BM44">
        <v>0</v>
      </c>
      <c r="BN44">
        <v>0</v>
      </c>
      <c r="BO44">
        <v>0</v>
      </c>
      <c r="BP44">
        <v>0</v>
      </c>
      <c r="BQ44">
        <v>-1.2423969865401607E-4</v>
      </c>
      <c r="BR44">
        <v>0</v>
      </c>
      <c r="BS44">
        <v>-3.1947201993879439E-3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-2.5924192789387917E-3</v>
      </c>
      <c r="CA44">
        <v>-1.2080061902531032E-2</v>
      </c>
      <c r="CB44">
        <v>0</v>
      </c>
      <c r="CC44">
        <v>-5.8542766725552364E-4</v>
      </c>
      <c r="CD44">
        <f t="shared" si="0"/>
        <v>0.2798713909959521</v>
      </c>
    </row>
    <row r="45" spans="1:82" x14ac:dyDescent="0.25">
      <c r="A45" t="s">
        <v>195</v>
      </c>
      <c r="B45">
        <v>-0.28839254414393445</v>
      </c>
      <c r="C45">
        <v>-4.4006368552473446E-2</v>
      </c>
      <c r="D45">
        <v>-2.9231308453820885E-2</v>
      </c>
      <c r="E45">
        <v>-0.10190908414226667</v>
      </c>
      <c r="F45">
        <v>-2.1918928952133357E-3</v>
      </c>
      <c r="G45">
        <v>0</v>
      </c>
      <c r="H45">
        <v>0</v>
      </c>
      <c r="I45">
        <v>-1.9917307187720838E-2</v>
      </c>
      <c r="J45">
        <v>-2.6796598213564043E-2</v>
      </c>
      <c r="K45">
        <v>-3.7298001024947238E-3</v>
      </c>
      <c r="L45">
        <v>0</v>
      </c>
      <c r="M45">
        <v>-5.2724457060760364E-2</v>
      </c>
      <c r="N45">
        <v>-6.6311657749083375E-2</v>
      </c>
      <c r="O45">
        <v>-2.3164937139951439E-2</v>
      </c>
      <c r="P45">
        <v>-5.145886556613407E-3</v>
      </c>
      <c r="Q45">
        <v>-4.4857770129675789E-2</v>
      </c>
      <c r="R45">
        <v>0</v>
      </c>
      <c r="S45">
        <v>0</v>
      </c>
      <c r="T45">
        <v>0</v>
      </c>
      <c r="U45">
        <v>-4.369202495081715E-2</v>
      </c>
      <c r="V45">
        <v>0</v>
      </c>
      <c r="W45">
        <v>-4.5162862372693263E-2</v>
      </c>
      <c r="X45">
        <v>-2.3622126267455355E-3</v>
      </c>
      <c r="Y45">
        <v>0</v>
      </c>
      <c r="Z45">
        <v>-3.4731715173158526E-2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-3.3988315614752983E-4</v>
      </c>
      <c r="AG45">
        <v>-5.1548442407395511E-3</v>
      </c>
      <c r="AH45">
        <v>-2.3264641155516113E-2</v>
      </c>
      <c r="AI45">
        <v>0</v>
      </c>
      <c r="AJ45">
        <v>0</v>
      </c>
      <c r="AK45">
        <v>-4.4956007931551571E-2</v>
      </c>
      <c r="AL45">
        <v>-0.32712969547916199</v>
      </c>
      <c r="AM45">
        <v>-6.4734710011269429E-3</v>
      </c>
      <c r="AN45">
        <v>-2.7457744005324448E-2</v>
      </c>
      <c r="AO45">
        <v>-7.4661406843881317E-3</v>
      </c>
      <c r="AP45">
        <v>0</v>
      </c>
      <c r="AQ45">
        <v>0</v>
      </c>
      <c r="AR45">
        <v>-1.0032997014756866E-3</v>
      </c>
      <c r="AS45">
        <v>-9.538141732468159E-3</v>
      </c>
      <c r="AT45">
        <v>0</v>
      </c>
      <c r="AU45">
        <v>0</v>
      </c>
      <c r="AV45">
        <v>-6.152660547663954E-3</v>
      </c>
      <c r="AW45">
        <v>-1.8095088796116689E-2</v>
      </c>
      <c r="AX45">
        <v>0</v>
      </c>
      <c r="AY45">
        <v>-1.1818593862018304E-3</v>
      </c>
      <c r="AZ45">
        <v>0</v>
      </c>
      <c r="BA45">
        <v>0</v>
      </c>
      <c r="BB45">
        <v>0</v>
      </c>
      <c r="BC45">
        <v>-1.5685275352893423E-3</v>
      </c>
      <c r="BD45">
        <v>-6.060911059356395E-4</v>
      </c>
      <c r="BE45">
        <v>0</v>
      </c>
      <c r="BF45">
        <v>0</v>
      </c>
      <c r="BG45">
        <v>0</v>
      </c>
      <c r="BH45">
        <v>-7.7413742405695106E-4</v>
      </c>
      <c r="BI45">
        <v>0</v>
      </c>
      <c r="BJ45">
        <v>-8.2856480611700669E-3</v>
      </c>
      <c r="BK45">
        <v>-1.7713539144604657E-3</v>
      </c>
      <c r="BL45">
        <v>-1.0670700950896898E-2</v>
      </c>
      <c r="BM45">
        <v>-3.3180184919115571E-4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-7.1636932456998741E-3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-1.1524901043807078E-2</v>
      </c>
      <c r="CB45">
        <v>0</v>
      </c>
      <c r="CC45">
        <v>0</v>
      </c>
      <c r="CD45">
        <f t="shared" si="0"/>
        <v>0.30927214126808622</v>
      </c>
    </row>
    <row r="46" spans="1:82" x14ac:dyDescent="0.25">
      <c r="A46" t="s">
        <v>196</v>
      </c>
      <c r="B46">
        <v>-5.8195271068845429E-2</v>
      </c>
      <c r="C46">
        <v>0</v>
      </c>
      <c r="D46">
        <v>-6.3796660103378599E-3</v>
      </c>
      <c r="E46">
        <v>-9.0305938185155869E-3</v>
      </c>
      <c r="F46">
        <v>-6.4020831957744976E-3</v>
      </c>
      <c r="G46">
        <v>0</v>
      </c>
      <c r="H46">
        <v>0</v>
      </c>
      <c r="I46">
        <v>-2.7818008098360089E-2</v>
      </c>
      <c r="J46">
        <v>0</v>
      </c>
      <c r="K46">
        <v>0</v>
      </c>
      <c r="L46">
        <v>-4.6243238353621732E-3</v>
      </c>
      <c r="M46">
        <v>0</v>
      </c>
      <c r="N46">
        <v>0</v>
      </c>
      <c r="O46">
        <v>-6.8742766819542946E-3</v>
      </c>
      <c r="P46">
        <v>0</v>
      </c>
      <c r="Q46">
        <v>0</v>
      </c>
      <c r="R46">
        <v>0</v>
      </c>
      <c r="S46">
        <v>0</v>
      </c>
      <c r="T46">
        <v>0</v>
      </c>
      <c r="U46">
        <v>-5.755603156304314E-2</v>
      </c>
      <c r="V46">
        <v>0</v>
      </c>
      <c r="W46">
        <v>-5.7271954103099626E-2</v>
      </c>
      <c r="X46">
        <v>0</v>
      </c>
      <c r="Y46">
        <v>0</v>
      </c>
      <c r="Z46">
        <v>-0.12032385186956612</v>
      </c>
      <c r="AA46">
        <v>0</v>
      </c>
      <c r="AB46">
        <v>0</v>
      </c>
      <c r="AC46">
        <v>0</v>
      </c>
      <c r="AD46">
        <v>0</v>
      </c>
      <c r="AE46">
        <v>-0.20017832450579567</v>
      </c>
      <c r="AF46">
        <v>-4.9635498274327491E-2</v>
      </c>
      <c r="AG46">
        <v>-6.8789250349220413E-2</v>
      </c>
      <c r="AH46">
        <v>-0.12744277427304099</v>
      </c>
      <c r="AI46">
        <v>0</v>
      </c>
      <c r="AJ46">
        <v>0</v>
      </c>
      <c r="AK46">
        <v>-0.29555163593348954</v>
      </c>
      <c r="AL46">
        <v>0</v>
      </c>
      <c r="AM46">
        <v>0</v>
      </c>
      <c r="AN46">
        <v>0</v>
      </c>
      <c r="AO46">
        <v>0</v>
      </c>
      <c r="AP46">
        <v>-0.21689319955509045</v>
      </c>
      <c r="AQ46">
        <v>0</v>
      </c>
      <c r="AR46">
        <v>0</v>
      </c>
      <c r="AS46">
        <v>0</v>
      </c>
      <c r="AT46">
        <v>0</v>
      </c>
      <c r="AU46">
        <v>-6.9427364136805262E-3</v>
      </c>
      <c r="AV46">
        <v>0</v>
      </c>
      <c r="AW46">
        <v>-1.2605690407521155E-3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-6.2061839729211487E-3</v>
      </c>
      <c r="BM46">
        <v>0</v>
      </c>
      <c r="BN46">
        <v>-4.6958379568476274E-2</v>
      </c>
      <c r="BO46">
        <v>0</v>
      </c>
      <c r="BP46">
        <v>0</v>
      </c>
      <c r="BQ46">
        <v>-3.3714228494269687E-3</v>
      </c>
      <c r="BR46">
        <v>0</v>
      </c>
      <c r="BS46">
        <v>-7.3405868400397464E-2</v>
      </c>
      <c r="BT46">
        <v>0</v>
      </c>
      <c r="BU46">
        <v>0</v>
      </c>
      <c r="BV46">
        <v>0</v>
      </c>
      <c r="BW46">
        <v>-3.6711865019304173E-2</v>
      </c>
      <c r="BX46">
        <v>0</v>
      </c>
      <c r="BY46">
        <v>0</v>
      </c>
      <c r="BZ46">
        <v>0</v>
      </c>
      <c r="CA46">
        <v>-5.6292069465952096E-2</v>
      </c>
      <c r="CB46">
        <v>0</v>
      </c>
      <c r="CC46">
        <v>-2.300786734554866E-2</v>
      </c>
      <c r="CD46">
        <f t="shared" si="0"/>
        <v>0.35762532633006489</v>
      </c>
    </row>
    <row r="47" spans="1:82" x14ac:dyDescent="0.25">
      <c r="A47" t="s">
        <v>197</v>
      </c>
      <c r="B47">
        <v>-0.28700619704403146</v>
      </c>
      <c r="C47">
        <v>-0.10488074383806235</v>
      </c>
      <c r="D47">
        <v>-4.1272499187852807E-2</v>
      </c>
      <c r="E47">
        <v>-0.12447823573335325</v>
      </c>
      <c r="F47">
        <v>-7.0873199260354383E-3</v>
      </c>
      <c r="G47">
        <v>0</v>
      </c>
      <c r="H47">
        <v>0</v>
      </c>
      <c r="I47">
        <v>-1.2829964121488334E-2</v>
      </c>
      <c r="J47">
        <v>-5.3099210981836446E-2</v>
      </c>
      <c r="K47">
        <v>-2.8346615549601717E-2</v>
      </c>
      <c r="L47">
        <v>0</v>
      </c>
      <c r="M47">
        <v>-4.7348284951428593E-2</v>
      </c>
      <c r="N47">
        <v>-5.5356895330491616E-2</v>
      </c>
      <c r="O47">
        <v>-1.6786305687366106E-2</v>
      </c>
      <c r="P47">
        <v>-1.8320928858329567E-2</v>
      </c>
      <c r="Q47">
        <v>-1.9515537406789196E-2</v>
      </c>
      <c r="R47">
        <v>-1.4420294383402366E-2</v>
      </c>
      <c r="S47">
        <v>0</v>
      </c>
      <c r="T47">
        <v>-2.6155336134104306E-4</v>
      </c>
      <c r="U47">
        <v>-5.0881929072259018E-2</v>
      </c>
      <c r="V47">
        <v>0</v>
      </c>
      <c r="W47">
        <v>-0.10103344490593663</v>
      </c>
      <c r="X47">
        <v>0</v>
      </c>
      <c r="Y47">
        <v>0</v>
      </c>
      <c r="Z47">
        <v>-0.10431654735014231</v>
      </c>
      <c r="AA47">
        <v>-3.3801703289750682E-3</v>
      </c>
      <c r="AB47">
        <v>0</v>
      </c>
      <c r="AC47">
        <v>0</v>
      </c>
      <c r="AD47">
        <v>0</v>
      </c>
      <c r="AE47">
        <v>0</v>
      </c>
      <c r="AF47">
        <v>-4.7910370688988244E-4</v>
      </c>
      <c r="AG47">
        <v>0</v>
      </c>
      <c r="AH47">
        <v>-4.4059666324206853E-2</v>
      </c>
      <c r="AI47">
        <v>0</v>
      </c>
      <c r="AJ47">
        <v>-1.2080096817895299E-3</v>
      </c>
      <c r="AK47">
        <v>-5.5886911254904914E-2</v>
      </c>
      <c r="AL47">
        <v>-0.24255909503329653</v>
      </c>
      <c r="AM47">
        <v>-3.4459000480964608E-3</v>
      </c>
      <c r="AN47">
        <v>-8.2975407046929992E-3</v>
      </c>
      <c r="AO47">
        <v>-3.4624872908441142E-3</v>
      </c>
      <c r="AP47">
        <v>0</v>
      </c>
      <c r="AQ47">
        <v>0</v>
      </c>
      <c r="AR47">
        <v>-1.2011145443176494E-3</v>
      </c>
      <c r="AS47">
        <v>-6.4473493705153881E-3</v>
      </c>
      <c r="AT47">
        <v>0</v>
      </c>
      <c r="AU47">
        <v>0</v>
      </c>
      <c r="AV47">
        <v>-7.6211793346036699E-3</v>
      </c>
      <c r="AW47">
        <v>-3.361152893594066E-2</v>
      </c>
      <c r="AX47">
        <v>0</v>
      </c>
      <c r="AY47">
        <v>-2.8645053649487017E-3</v>
      </c>
      <c r="AZ47">
        <v>0</v>
      </c>
      <c r="BA47">
        <v>0</v>
      </c>
      <c r="BB47">
        <v>0</v>
      </c>
      <c r="BC47">
        <v>-4.0277381453625149E-3</v>
      </c>
      <c r="BD47">
        <v>-1.9331976594432563E-3</v>
      </c>
      <c r="BE47">
        <v>0</v>
      </c>
      <c r="BF47">
        <v>0</v>
      </c>
      <c r="BG47">
        <v>0</v>
      </c>
      <c r="BH47">
        <v>-6.5627754840503804E-3</v>
      </c>
      <c r="BI47">
        <v>0</v>
      </c>
      <c r="BJ47">
        <v>-1.9178952836298409E-3</v>
      </c>
      <c r="BK47">
        <v>0</v>
      </c>
      <c r="BL47">
        <v>-1.9037469772156805E-2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-3.7070700878356642E-2</v>
      </c>
      <c r="BT47">
        <v>0</v>
      </c>
      <c r="BU47">
        <v>0</v>
      </c>
      <c r="BV47">
        <v>0</v>
      </c>
      <c r="BW47">
        <v>0</v>
      </c>
      <c r="BX47">
        <v>-1.7847927717874808E-4</v>
      </c>
      <c r="BY47">
        <v>0</v>
      </c>
      <c r="BZ47">
        <v>0</v>
      </c>
      <c r="CA47">
        <v>-2.1150749944229667E-2</v>
      </c>
      <c r="CB47">
        <v>-5.970851437055889E-4</v>
      </c>
      <c r="CC47">
        <v>-1.1953880102139566E-3</v>
      </c>
      <c r="CD47">
        <f t="shared" si="0"/>
        <v>0.36408691279687616</v>
      </c>
    </row>
    <row r="48" spans="1:82" x14ac:dyDescent="0.25">
      <c r="A48" t="s">
        <v>198</v>
      </c>
      <c r="B48">
        <v>-0.29755951136358511</v>
      </c>
      <c r="C48">
        <v>-7.9075050992845147E-2</v>
      </c>
      <c r="D48">
        <v>-2.9877601519254553E-2</v>
      </c>
      <c r="E48">
        <v>-0.10815215444368494</v>
      </c>
      <c r="F48">
        <v>-2.5967331794099291E-3</v>
      </c>
      <c r="G48">
        <v>0</v>
      </c>
      <c r="H48">
        <v>0</v>
      </c>
      <c r="I48">
        <v>-2.709537280655067E-2</v>
      </c>
      <c r="J48">
        <v>-3.1537302079171596E-2</v>
      </c>
      <c r="K48">
        <v>-9.2646729528803456E-3</v>
      </c>
      <c r="L48">
        <v>0</v>
      </c>
      <c r="M48">
        <v>-7.4307155033808664E-2</v>
      </c>
      <c r="N48">
        <v>-2.3950822639700602E-2</v>
      </c>
      <c r="O48">
        <v>-9.0056810248509631E-3</v>
      </c>
      <c r="P48">
        <v>-1.0737494151630743E-2</v>
      </c>
      <c r="Q48">
        <v>-1.87948811007006E-2</v>
      </c>
      <c r="R48">
        <v>-4.8484851532545571E-3</v>
      </c>
      <c r="S48">
        <v>0</v>
      </c>
      <c r="T48">
        <v>0</v>
      </c>
      <c r="U48">
        <v>-0.1181904301293651</v>
      </c>
      <c r="V48">
        <v>-1.8875173906547138E-2</v>
      </c>
      <c r="W48">
        <v>-5.9901322477098763E-2</v>
      </c>
      <c r="X48">
        <v>0</v>
      </c>
      <c r="Y48">
        <v>-7.3548620567482747E-3</v>
      </c>
      <c r="Z48">
        <v>-5.3789401166983213E-2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-2.6573807822638972E-2</v>
      </c>
      <c r="AI48">
        <v>0</v>
      </c>
      <c r="AJ48">
        <v>0</v>
      </c>
      <c r="AK48">
        <v>-3.8849338508715407E-2</v>
      </c>
      <c r="AL48">
        <v>-0.30125948170275468</v>
      </c>
      <c r="AM48">
        <v>-7.8584719279151255E-3</v>
      </c>
      <c r="AN48">
        <v>-1.8532549168334272E-2</v>
      </c>
      <c r="AO48">
        <v>0</v>
      </c>
      <c r="AP48">
        <v>0</v>
      </c>
      <c r="AQ48">
        <v>0</v>
      </c>
      <c r="AR48">
        <v>-2.1733068562493943E-4</v>
      </c>
      <c r="AS48">
        <v>-6.411186274897205E-3</v>
      </c>
      <c r="AT48">
        <v>0</v>
      </c>
      <c r="AU48">
        <v>0</v>
      </c>
      <c r="AV48">
        <v>-8.5677453561806786E-3</v>
      </c>
      <c r="AW48">
        <v>-5.2231988094446853E-2</v>
      </c>
      <c r="AX48">
        <v>0</v>
      </c>
      <c r="AY48">
        <v>-5.8961070820702354E-3</v>
      </c>
      <c r="AZ48">
        <v>0</v>
      </c>
      <c r="BA48">
        <v>0</v>
      </c>
      <c r="BB48">
        <v>0</v>
      </c>
      <c r="BC48">
        <v>-2.9888739456783988E-3</v>
      </c>
      <c r="BD48">
        <v>-8.2200498532422248E-4</v>
      </c>
      <c r="BE48">
        <v>0</v>
      </c>
      <c r="BF48">
        <v>0</v>
      </c>
      <c r="BG48">
        <v>0</v>
      </c>
      <c r="BH48">
        <v>-1.8995944207409836E-3</v>
      </c>
      <c r="BI48">
        <v>0</v>
      </c>
      <c r="BJ48">
        <v>0</v>
      </c>
      <c r="BK48">
        <v>0</v>
      </c>
      <c r="BL48">
        <v>-8.6135233574533548E-3</v>
      </c>
      <c r="BM48">
        <v>0</v>
      </c>
      <c r="BN48">
        <v>-1.8229751026564272E-4</v>
      </c>
      <c r="BO48">
        <v>0</v>
      </c>
      <c r="BP48">
        <v>0</v>
      </c>
      <c r="BQ48">
        <v>0</v>
      </c>
      <c r="BR48">
        <v>0</v>
      </c>
      <c r="BS48">
        <v>-1.6588961919950063E-2</v>
      </c>
      <c r="BT48">
        <v>0</v>
      </c>
      <c r="BU48">
        <v>0</v>
      </c>
      <c r="BV48">
        <v>-3.7792470250596591E-3</v>
      </c>
      <c r="BW48">
        <v>0</v>
      </c>
      <c r="BX48">
        <v>-3.1445062425831311E-2</v>
      </c>
      <c r="BY48">
        <v>0</v>
      </c>
      <c r="BZ48">
        <v>-3.6054820415074053E-3</v>
      </c>
      <c r="CA48">
        <v>-9.3884701954196695E-3</v>
      </c>
      <c r="CB48">
        <v>0</v>
      </c>
      <c r="CC48">
        <v>-8.9408419537334691E-4</v>
      </c>
      <c r="CD48">
        <f t="shared" si="0"/>
        <v>0.34950032131382341</v>
      </c>
    </row>
    <row r="49" spans="1:82" x14ac:dyDescent="0.25">
      <c r="A49" t="s">
        <v>199</v>
      </c>
      <c r="B49">
        <v>-0.17773928262631872</v>
      </c>
      <c r="C49">
        <v>-5.7218712021653559E-2</v>
      </c>
      <c r="D49">
        <v>-2.3104939270723896E-2</v>
      </c>
      <c r="E49">
        <v>-5.1089970473643914E-2</v>
      </c>
      <c r="F49">
        <v>-1.5530631999111197E-3</v>
      </c>
      <c r="G49">
        <v>0</v>
      </c>
      <c r="H49">
        <v>0</v>
      </c>
      <c r="I49">
        <v>-1.9205315728039224E-3</v>
      </c>
      <c r="J49">
        <v>-1.6294830981863195E-2</v>
      </c>
      <c r="K49">
        <v>-8.1766919175877521E-3</v>
      </c>
      <c r="L49">
        <v>0</v>
      </c>
      <c r="M49">
        <v>-4.3486080960383498E-2</v>
      </c>
      <c r="N49">
        <v>-4.6074015885510904E-2</v>
      </c>
      <c r="O49">
        <v>-9.3240356553386267E-3</v>
      </c>
      <c r="P49">
        <v>-8.9611923571755094E-3</v>
      </c>
      <c r="Q49">
        <v>-7.1731795664094081E-3</v>
      </c>
      <c r="R49">
        <v>-2.4122046952163401E-2</v>
      </c>
      <c r="S49">
        <v>-2.4790621202499852E-2</v>
      </c>
      <c r="T49">
        <v>-2.6614732419464411E-4</v>
      </c>
      <c r="U49">
        <v>-3.2840881308859021E-3</v>
      </c>
      <c r="V49">
        <v>0</v>
      </c>
      <c r="W49">
        <v>-4.2048805345657893E-2</v>
      </c>
      <c r="X49">
        <v>0</v>
      </c>
      <c r="Y49">
        <v>0</v>
      </c>
      <c r="Z49">
        <v>-3.1569742345409428E-2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-3.2990817046348862E-3</v>
      </c>
      <c r="AH49">
        <v>-2.773776194913186E-2</v>
      </c>
      <c r="AI49">
        <v>0</v>
      </c>
      <c r="AJ49">
        <v>0</v>
      </c>
      <c r="AK49">
        <v>-0.13089430081265199</v>
      </c>
      <c r="AL49">
        <v>-0.17494441559141111</v>
      </c>
      <c r="AM49">
        <v>-2.5226783716289056E-3</v>
      </c>
      <c r="AN49">
        <v>-5.4132573547247659E-4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-5.1626094283245176E-3</v>
      </c>
      <c r="AW49">
        <v>-8.624640679530924E-3</v>
      </c>
      <c r="AX49">
        <v>0</v>
      </c>
      <c r="AY49">
        <v>-4.1040123430463035E-4</v>
      </c>
      <c r="AZ49">
        <v>0</v>
      </c>
      <c r="BA49">
        <v>0</v>
      </c>
      <c r="BB49">
        <v>0</v>
      </c>
      <c r="BC49">
        <v>-3.6050310511148183E-4</v>
      </c>
      <c r="BD49">
        <v>-3.391962735237408E-3</v>
      </c>
      <c r="BE49">
        <v>0</v>
      </c>
      <c r="BF49">
        <v>0</v>
      </c>
      <c r="BG49">
        <v>0</v>
      </c>
      <c r="BH49">
        <v>-6.1433984373240116E-3</v>
      </c>
      <c r="BI49">
        <v>0</v>
      </c>
      <c r="BJ49">
        <v>0</v>
      </c>
      <c r="BK49">
        <v>-4.9576122630080027E-3</v>
      </c>
      <c r="BL49">
        <v>-1.6685656057618518E-2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-1.3347519115390373E-3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-3.1486157519854709E-3</v>
      </c>
      <c r="CB49">
        <v>0</v>
      </c>
      <c r="CC49">
        <v>0</v>
      </c>
      <c r="CD49">
        <f t="shared" si="0"/>
        <v>0.2209839816802294</v>
      </c>
    </row>
    <row r="50" spans="1:82" x14ac:dyDescent="0.25">
      <c r="A50" t="s">
        <v>200</v>
      </c>
      <c r="B50">
        <v>-0.34537085601777018</v>
      </c>
      <c r="C50">
        <v>-9.2241379321350805E-2</v>
      </c>
      <c r="D50">
        <v>-3.43755915056638E-2</v>
      </c>
      <c r="E50">
        <v>-7.5799688437529711E-2</v>
      </c>
      <c r="F50">
        <v>-2.9153680171664243E-3</v>
      </c>
      <c r="G50">
        <v>0</v>
      </c>
      <c r="H50">
        <v>0</v>
      </c>
      <c r="I50">
        <v>-2.4455425739150476E-3</v>
      </c>
      <c r="J50">
        <v>-4.0255986944513975E-2</v>
      </c>
      <c r="K50">
        <v>-1.5626644368605315E-2</v>
      </c>
      <c r="L50">
        <v>0</v>
      </c>
      <c r="M50">
        <v>-0.10150217481631722</v>
      </c>
      <c r="N50">
        <v>-0.12548628760767158</v>
      </c>
      <c r="O50">
        <v>-1.9267518903339404E-2</v>
      </c>
      <c r="P50">
        <v>-5.1033894315393631E-2</v>
      </c>
      <c r="Q50">
        <v>-1.325880217889888E-2</v>
      </c>
      <c r="R50">
        <v>-0.1367400613385116</v>
      </c>
      <c r="S50">
        <v>-7.142119085713404E-3</v>
      </c>
      <c r="T50">
        <v>0</v>
      </c>
      <c r="U50">
        <v>-5.0478668238207069E-2</v>
      </c>
      <c r="V50">
        <v>0</v>
      </c>
      <c r="W50">
        <v>-7.8597997790706212E-2</v>
      </c>
      <c r="X50">
        <v>-1.8210775844705303E-3</v>
      </c>
      <c r="Y50">
        <v>0</v>
      </c>
      <c r="Z50">
        <v>-0.10074900265075605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-7.5054458034701692E-3</v>
      </c>
      <c r="AH50">
        <v>-3.3138898703184448E-2</v>
      </c>
      <c r="AI50">
        <v>0</v>
      </c>
      <c r="AJ50">
        <v>0</v>
      </c>
      <c r="AK50">
        <v>-8.2530206137492804E-2</v>
      </c>
      <c r="AL50">
        <v>-0.31102043607490948</v>
      </c>
      <c r="AM50">
        <v>-1.7620770931900041E-2</v>
      </c>
      <c r="AN50">
        <v>-7.8634642698921127E-3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-2.3424374964100037E-2</v>
      </c>
      <c r="AW50">
        <v>-5.0754807793958856E-2</v>
      </c>
      <c r="AX50">
        <v>0</v>
      </c>
      <c r="AY50">
        <v>-9.5037960327654255E-4</v>
      </c>
      <c r="AZ50">
        <v>0</v>
      </c>
      <c r="BA50">
        <v>0</v>
      </c>
      <c r="BB50">
        <v>0</v>
      </c>
      <c r="BC50">
        <v>-1.1526426063555191E-3</v>
      </c>
      <c r="BD50">
        <v>0</v>
      </c>
      <c r="BE50">
        <v>0</v>
      </c>
      <c r="BF50">
        <v>0</v>
      </c>
      <c r="BG50">
        <v>0</v>
      </c>
      <c r="BH50">
        <v>-5.4896985838519784E-3</v>
      </c>
      <c r="BI50">
        <v>0</v>
      </c>
      <c r="BJ50">
        <v>0</v>
      </c>
      <c r="BK50">
        <v>0</v>
      </c>
      <c r="BL50">
        <v>-2.0884307030084447E-2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-1.4775534117027575E-2</v>
      </c>
      <c r="BT50">
        <v>0</v>
      </c>
      <c r="BU50">
        <v>0</v>
      </c>
      <c r="BV50">
        <v>0</v>
      </c>
      <c r="BW50">
        <v>0</v>
      </c>
      <c r="BX50">
        <v>-2.5454638744953424E-3</v>
      </c>
      <c r="BY50">
        <v>0</v>
      </c>
      <c r="BZ50">
        <v>0</v>
      </c>
      <c r="CA50">
        <v>-2.4900630939098441E-2</v>
      </c>
      <c r="CB50">
        <v>0</v>
      </c>
      <c r="CC50">
        <v>-1.897217388054762E-3</v>
      </c>
      <c r="CD50">
        <f t="shared" si="0"/>
        <v>0.43394600239785425</v>
      </c>
    </row>
    <row r="51" spans="1:82" x14ac:dyDescent="0.25">
      <c r="A51" t="s">
        <v>201</v>
      </c>
      <c r="B51">
        <v>-0.17295166006887533</v>
      </c>
      <c r="C51">
        <v>-9.5698165754643044E-2</v>
      </c>
      <c r="D51">
        <v>-2.8785454213390023E-2</v>
      </c>
      <c r="E51">
        <v>-0.12570891465050163</v>
      </c>
      <c r="F51">
        <v>-6.8836889983329924E-3</v>
      </c>
      <c r="G51">
        <v>0</v>
      </c>
      <c r="H51">
        <v>0</v>
      </c>
      <c r="I51">
        <v>-2.9475609308726558E-2</v>
      </c>
      <c r="J51">
        <v>-2.6760234099588599E-2</v>
      </c>
      <c r="K51">
        <v>-2.5246983327685073E-3</v>
      </c>
      <c r="L51">
        <v>0</v>
      </c>
      <c r="M51">
        <v>-5.189617087929442E-2</v>
      </c>
      <c r="N51">
        <v>-6.3837998010358402E-2</v>
      </c>
      <c r="O51">
        <v>-1.4152056667184732E-2</v>
      </c>
      <c r="P51">
        <v>-1.6226394596411793E-2</v>
      </c>
      <c r="Q51">
        <v>-3.3262901826079716E-2</v>
      </c>
      <c r="R51">
        <v>0</v>
      </c>
      <c r="S51">
        <v>0</v>
      </c>
      <c r="T51">
        <v>0</v>
      </c>
      <c r="U51">
        <v>-5.0445644891103335E-2</v>
      </c>
      <c r="V51">
        <v>0</v>
      </c>
      <c r="W51">
        <v>-5.760016076350942E-2</v>
      </c>
      <c r="X51">
        <v>0</v>
      </c>
      <c r="Y51">
        <v>-4.2261584833126417E-4</v>
      </c>
      <c r="Z51">
        <v>-3.8176088576234488E-2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-3.8417457222558135E-3</v>
      </c>
      <c r="AH51">
        <v>-1.9020647346565382E-2</v>
      </c>
      <c r="AI51">
        <v>0</v>
      </c>
      <c r="AJ51">
        <v>0</v>
      </c>
      <c r="AK51">
        <v>-8.6396820177548021E-3</v>
      </c>
      <c r="AL51">
        <v>-7.2386967963499124E-2</v>
      </c>
      <c r="AM51">
        <v>-1.8772046999665848E-3</v>
      </c>
      <c r="AN51">
        <v>-5.0919755433969146E-3</v>
      </c>
      <c r="AO51">
        <v>-1.6141833817402383E-2</v>
      </c>
      <c r="AP51">
        <v>0</v>
      </c>
      <c r="AQ51">
        <v>0</v>
      </c>
      <c r="AR51">
        <v>-2.2714511136960403E-3</v>
      </c>
      <c r="AS51">
        <v>-1.2773972579075566E-3</v>
      </c>
      <c r="AT51">
        <v>0</v>
      </c>
      <c r="AU51">
        <v>0</v>
      </c>
      <c r="AV51">
        <v>-8.6463794511923875E-4</v>
      </c>
      <c r="AW51">
        <v>-5.8649895852425178E-3</v>
      </c>
      <c r="AX51">
        <v>0</v>
      </c>
      <c r="AY51">
        <v>-2.731898163275609E-5</v>
      </c>
      <c r="AZ51">
        <v>0</v>
      </c>
      <c r="BA51">
        <v>0</v>
      </c>
      <c r="BB51">
        <v>0</v>
      </c>
      <c r="BC51">
        <v>-1.3927373569476993E-3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-1.1629237200465343E-2</v>
      </c>
      <c r="BK51">
        <v>0</v>
      </c>
      <c r="BL51">
        <v>-1.4415030048901906E-2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-3.5516553517702218E-3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-3.0391184030278511E-2</v>
      </c>
      <c r="CB51">
        <v>0</v>
      </c>
      <c r="CC51">
        <v>-1.8507499929250985E-3</v>
      </c>
      <c r="CD51">
        <f t="shared" si="0"/>
        <v>0.23170669375372838</v>
      </c>
    </row>
    <row r="52" spans="1:82" x14ac:dyDescent="0.25">
      <c r="A52" t="s">
        <v>202</v>
      </c>
      <c r="B52">
        <v>-0.28882770620467862</v>
      </c>
      <c r="C52">
        <v>-0.17515356787035657</v>
      </c>
      <c r="D52">
        <v>-2.8516425446434051E-2</v>
      </c>
      <c r="E52">
        <v>-0.13056015312113234</v>
      </c>
      <c r="F52">
        <v>-4.8858127905986523E-3</v>
      </c>
      <c r="G52">
        <v>0</v>
      </c>
      <c r="H52">
        <v>0</v>
      </c>
      <c r="I52">
        <v>-3.1774309089470522E-2</v>
      </c>
      <c r="J52">
        <v>-5.6166076008475951E-2</v>
      </c>
      <c r="K52">
        <v>-2.1351987019195152E-3</v>
      </c>
      <c r="L52">
        <v>0</v>
      </c>
      <c r="M52">
        <v>-6.2372835829571087E-2</v>
      </c>
      <c r="N52">
        <v>-5.326272904213919E-2</v>
      </c>
      <c r="O52">
        <v>-3.1526268812772228E-2</v>
      </c>
      <c r="P52">
        <v>-3.2230744317676501E-3</v>
      </c>
      <c r="Q52">
        <v>-2.6444068176292853E-2</v>
      </c>
      <c r="R52">
        <v>-0.14280009263233789</v>
      </c>
      <c r="S52">
        <v>0</v>
      </c>
      <c r="T52">
        <v>-3.6339378635400791E-3</v>
      </c>
      <c r="U52">
        <v>-9.2862711545555726E-2</v>
      </c>
      <c r="V52">
        <v>0</v>
      </c>
      <c r="W52">
        <v>-8.7500241078665567E-2</v>
      </c>
      <c r="X52">
        <v>0</v>
      </c>
      <c r="Y52">
        <v>0</v>
      </c>
      <c r="Z52">
        <v>-2.7188349479992348E-2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-1.5889193782912712E-3</v>
      </c>
      <c r="AG52">
        <v>-4.5190176600378145E-3</v>
      </c>
      <c r="AH52">
        <v>-3.471862583254795E-2</v>
      </c>
      <c r="AI52">
        <v>0</v>
      </c>
      <c r="AJ52">
        <v>0</v>
      </c>
      <c r="AK52">
        <v>-5.0792868971219686E-2</v>
      </c>
      <c r="AL52">
        <v>-0.17404257499679601</v>
      </c>
      <c r="AM52">
        <v>-9.9093245290267397E-3</v>
      </c>
      <c r="AN52">
        <v>-1.5864564966317104E-2</v>
      </c>
      <c r="AO52">
        <v>0</v>
      </c>
      <c r="AP52">
        <v>0</v>
      </c>
      <c r="AQ52">
        <v>0</v>
      </c>
      <c r="AR52">
        <v>0</v>
      </c>
      <c r="AS52">
        <v>-8.4518266651331109E-3</v>
      </c>
      <c r="AT52">
        <v>0</v>
      </c>
      <c r="AU52">
        <v>0</v>
      </c>
      <c r="AV52">
        <v>-3.8687795266538792E-4</v>
      </c>
      <c r="AW52">
        <v>-2.1171496545510166E-2</v>
      </c>
      <c r="AX52">
        <v>0</v>
      </c>
      <c r="AY52">
        <v>-5.3472164110949301E-4</v>
      </c>
      <c r="AZ52">
        <v>0</v>
      </c>
      <c r="BA52">
        <v>0</v>
      </c>
      <c r="BB52">
        <v>0</v>
      </c>
      <c r="BC52">
        <v>-4.8809714124414044E-3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-5.5536995532601595E-3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-3.253623305486709E-3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-7.2989890057178772E-3</v>
      </c>
      <c r="CA52">
        <v>-1.1615167277399989E-2</v>
      </c>
      <c r="CB52">
        <v>-1.437783452236555E-3</v>
      </c>
      <c r="CC52">
        <v>-2.7779728573732359E-3</v>
      </c>
      <c r="CD52">
        <f t="shared" si="0"/>
        <v>0.36686965145475769</v>
      </c>
    </row>
    <row r="53" spans="1:82" x14ac:dyDescent="0.25">
      <c r="A53" t="s">
        <v>203</v>
      </c>
      <c r="B53">
        <v>-0.24740794405566072</v>
      </c>
      <c r="C53">
        <v>-9.8873679000127973E-2</v>
      </c>
      <c r="D53">
        <v>-2.6614788498461474E-2</v>
      </c>
      <c r="E53">
        <v>-0.11224607783592068</v>
      </c>
      <c r="F53">
        <v>-1.7063344479715944E-3</v>
      </c>
      <c r="G53">
        <v>0</v>
      </c>
      <c r="H53">
        <v>0</v>
      </c>
      <c r="I53">
        <v>-5.196513694367905E-3</v>
      </c>
      <c r="J53">
        <v>-3.4459570593711179E-2</v>
      </c>
      <c r="K53">
        <v>0</v>
      </c>
      <c r="L53">
        <v>0</v>
      </c>
      <c r="M53">
        <v>-4.9810159620161422E-2</v>
      </c>
      <c r="N53">
        <v>-0.12220623631444344</v>
      </c>
      <c r="O53">
        <v>-1.7190775012107487E-2</v>
      </c>
      <c r="P53">
        <v>-1.6119677757798528E-2</v>
      </c>
      <c r="Q53">
        <v>-8.8641856667787733E-2</v>
      </c>
      <c r="R53">
        <v>-6.929460991076726E-2</v>
      </c>
      <c r="S53">
        <v>0</v>
      </c>
      <c r="T53">
        <v>-4.250366082345188E-4</v>
      </c>
      <c r="U53">
        <v>-2.6105603179253704E-2</v>
      </c>
      <c r="V53">
        <v>0</v>
      </c>
      <c r="W53">
        <v>-4.7609233037800312E-2</v>
      </c>
      <c r="X53">
        <v>0</v>
      </c>
      <c r="Y53">
        <v>0</v>
      </c>
      <c r="Z53">
        <v>-1.2764128195321137E-2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-9.138282571867393E-3</v>
      </c>
      <c r="AH53">
        <v>-1.9906708135733243E-2</v>
      </c>
      <c r="AI53">
        <v>0</v>
      </c>
      <c r="AJ53">
        <v>0</v>
      </c>
      <c r="AK53">
        <v>-6.2714246142789795E-2</v>
      </c>
      <c r="AL53">
        <v>-0.20806303429878983</v>
      </c>
      <c r="AM53">
        <v>-3.6993003281727724E-3</v>
      </c>
      <c r="AN53">
        <v>-7.7575657684938763E-3</v>
      </c>
      <c r="AO53">
        <v>0</v>
      </c>
      <c r="AP53">
        <v>0</v>
      </c>
      <c r="AQ53">
        <v>0</v>
      </c>
      <c r="AR53">
        <v>-1.6180576628691806E-3</v>
      </c>
      <c r="AS53">
        <v>0</v>
      </c>
      <c r="AT53">
        <v>0</v>
      </c>
      <c r="AU53">
        <v>0</v>
      </c>
      <c r="AV53">
        <v>-1.1421614572002961E-2</v>
      </c>
      <c r="AW53">
        <v>-1.1811499480701969E-2</v>
      </c>
      <c r="AX53">
        <v>0</v>
      </c>
      <c r="AY53">
        <v>-1.6633214572594812E-4</v>
      </c>
      <c r="AZ53">
        <v>0</v>
      </c>
      <c r="BA53">
        <v>0</v>
      </c>
      <c r="BB53">
        <v>0</v>
      </c>
      <c r="BC53">
        <v>-1.2700042481925047E-3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-4.5056841640590982E-3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-4.5404928113155756E-3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-3.3328247978618095E-3</v>
      </c>
      <c r="CB53">
        <v>0</v>
      </c>
      <c r="CC53">
        <v>-9.6898745717958719E-4</v>
      </c>
      <c r="CD53">
        <f t="shared" si="0"/>
        <v>0.3029618415622557</v>
      </c>
    </row>
    <row r="54" spans="1:82" x14ac:dyDescent="0.25">
      <c r="A54" t="s">
        <v>204</v>
      </c>
      <c r="B54">
        <v>-0.30676633430455963</v>
      </c>
      <c r="C54">
        <v>-0.14614871535699051</v>
      </c>
      <c r="D54">
        <v>-4.333660378980881E-2</v>
      </c>
      <c r="E54">
        <v>-0.1591873338360702</v>
      </c>
      <c r="F54">
        <v>-6.140889704050881E-3</v>
      </c>
      <c r="G54">
        <v>0</v>
      </c>
      <c r="H54">
        <v>0</v>
      </c>
      <c r="I54">
        <v>-9.4033096936841382E-3</v>
      </c>
      <c r="J54">
        <v>-4.9084878347433414E-2</v>
      </c>
      <c r="K54">
        <v>-2.3953805455590838E-2</v>
      </c>
      <c r="L54">
        <v>0</v>
      </c>
      <c r="M54">
        <v>-5.6433944461534394E-2</v>
      </c>
      <c r="N54">
        <v>-5.9720686132107036E-2</v>
      </c>
      <c r="O54">
        <v>-1.2805769005226857E-2</v>
      </c>
      <c r="P54">
        <v>-9.5147580287678667E-4</v>
      </c>
      <c r="Q54">
        <v>-3.3033806292131029E-3</v>
      </c>
      <c r="R54">
        <v>-5.4374941485827985E-2</v>
      </c>
      <c r="S54">
        <v>0</v>
      </c>
      <c r="T54">
        <v>0</v>
      </c>
      <c r="U54">
        <v>-9.4320540733280667E-2</v>
      </c>
      <c r="V54">
        <v>0</v>
      </c>
      <c r="W54">
        <v>-0.14059077613027152</v>
      </c>
      <c r="X54">
        <v>0</v>
      </c>
      <c r="Y54">
        <v>0</v>
      </c>
      <c r="Z54">
        <v>-0.11728722393820604</v>
      </c>
      <c r="AA54">
        <v>-6.0730528792472789E-3</v>
      </c>
      <c r="AB54">
        <v>0</v>
      </c>
      <c r="AC54">
        <v>0</v>
      </c>
      <c r="AD54">
        <v>0</v>
      </c>
      <c r="AE54">
        <v>0</v>
      </c>
      <c r="AF54">
        <v>-8.9285430064973568E-4</v>
      </c>
      <c r="AG54">
        <v>-4.3790218377128898E-3</v>
      </c>
      <c r="AH54">
        <v>-4.3832224468300617E-2</v>
      </c>
      <c r="AI54">
        <v>0</v>
      </c>
      <c r="AJ54">
        <v>0</v>
      </c>
      <c r="AK54">
        <v>-2.1982990238337129E-2</v>
      </c>
      <c r="AL54">
        <v>-0.207637261453161</v>
      </c>
      <c r="AM54">
        <v>-9.7158986208942272E-3</v>
      </c>
      <c r="AN54">
        <v>-2.8489474737996994E-2</v>
      </c>
      <c r="AO54">
        <v>0</v>
      </c>
      <c r="AP54">
        <v>0</v>
      </c>
      <c r="AQ54">
        <v>0</v>
      </c>
      <c r="AR54">
        <v>-2.7761686730581669E-4</v>
      </c>
      <c r="AS54">
        <v>-2.8227908301299062E-3</v>
      </c>
      <c r="AT54">
        <v>0</v>
      </c>
      <c r="AU54">
        <v>0</v>
      </c>
      <c r="AV54">
        <v>-4.2518663411058704E-4</v>
      </c>
      <c r="AW54">
        <v>-2.1232711745090855E-2</v>
      </c>
      <c r="AX54">
        <v>0</v>
      </c>
      <c r="AY54">
        <v>-1.090109781735409E-3</v>
      </c>
      <c r="AZ54">
        <v>0</v>
      </c>
      <c r="BA54">
        <v>0</v>
      </c>
      <c r="BB54">
        <v>0</v>
      </c>
      <c r="BC54">
        <v>-3.578905507728586E-3</v>
      </c>
      <c r="BD54">
        <v>-3.0453367412245588E-3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-1.3380266950233657E-2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-3.691440096674143E-2</v>
      </c>
      <c r="BT54">
        <v>0</v>
      </c>
      <c r="BU54">
        <v>0</v>
      </c>
      <c r="BV54">
        <v>0</v>
      </c>
      <c r="BW54">
        <v>0</v>
      </c>
      <c r="BX54">
        <v>-3.0531369449123273E-3</v>
      </c>
      <c r="BY54">
        <v>0</v>
      </c>
      <c r="BZ54">
        <v>0</v>
      </c>
      <c r="CA54">
        <v>-6.5788170278363641E-3</v>
      </c>
      <c r="CB54">
        <v>0</v>
      </c>
      <c r="CC54">
        <v>-4.4923021412865338E-3</v>
      </c>
      <c r="CD54">
        <f t="shared" si="0"/>
        <v>0.38879384164404152</v>
      </c>
    </row>
    <row r="55" spans="1:82" x14ac:dyDescent="0.25">
      <c r="A55" t="s">
        <v>205</v>
      </c>
      <c r="B55">
        <v>-0.35948786516767245</v>
      </c>
      <c r="C55">
        <v>-0.11609355313932397</v>
      </c>
      <c r="D55">
        <v>-3.0469162863988226E-2</v>
      </c>
      <c r="E55">
        <v>-0.22733099308857227</v>
      </c>
      <c r="F55">
        <v>-5.8388871642196727E-3</v>
      </c>
      <c r="G55">
        <v>0</v>
      </c>
      <c r="H55">
        <v>0</v>
      </c>
      <c r="I55">
        <v>-1.4328114631594576E-2</v>
      </c>
      <c r="J55">
        <v>-9.9353656963810405E-2</v>
      </c>
      <c r="K55">
        <v>-5.182999913048271E-2</v>
      </c>
      <c r="L55">
        <v>0</v>
      </c>
      <c r="M55">
        <v>-4.0290750136504502E-2</v>
      </c>
      <c r="N55">
        <v>-9.6451803253578466E-2</v>
      </c>
      <c r="O55">
        <v>-1.356956692818573E-2</v>
      </c>
      <c r="P55">
        <v>-3.0441548845660544E-2</v>
      </c>
      <c r="Q55">
        <v>-5.3675590932630718E-2</v>
      </c>
      <c r="R55">
        <v>-2.7971788862355018E-2</v>
      </c>
      <c r="S55">
        <v>0</v>
      </c>
      <c r="T55">
        <v>-8.5894312099712132E-4</v>
      </c>
      <c r="U55">
        <v>-9.9257536820018907E-2</v>
      </c>
      <c r="V55">
        <v>0</v>
      </c>
      <c r="W55">
        <v>-0.17104609115755795</v>
      </c>
      <c r="X55">
        <v>-3.154223626276494E-3</v>
      </c>
      <c r="Y55">
        <v>-4.3754474755363509E-4</v>
      </c>
      <c r="Z55">
        <v>-0.13050162266368706</v>
      </c>
      <c r="AA55">
        <v>-5.1808128719017174E-2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-1.8752286173562705E-3</v>
      </c>
      <c r="AH55">
        <v>-4.7221247951973723E-2</v>
      </c>
      <c r="AI55">
        <v>0</v>
      </c>
      <c r="AJ55">
        <v>-3.7415227905090152E-3</v>
      </c>
      <c r="AK55">
        <v>-9.9421902656001371E-2</v>
      </c>
      <c r="AL55">
        <v>-0.16792609695388386</v>
      </c>
      <c r="AM55">
        <v>-4.2315724048804819E-3</v>
      </c>
      <c r="AN55">
        <v>-2.8133252290659855E-2</v>
      </c>
      <c r="AO55">
        <v>0</v>
      </c>
      <c r="AP55">
        <v>-0.10320642186676957</v>
      </c>
      <c r="AQ55">
        <v>0</v>
      </c>
      <c r="AR55">
        <v>-3.3935256660465638E-4</v>
      </c>
      <c r="AS55">
        <v>-1.1578998652256386E-2</v>
      </c>
      <c r="AT55">
        <v>0</v>
      </c>
      <c r="AU55">
        <v>0</v>
      </c>
      <c r="AV55">
        <v>-4.3641869997964825E-3</v>
      </c>
      <c r="AW55">
        <v>-1.5988572218959187E-2</v>
      </c>
      <c r="AX55">
        <v>0</v>
      </c>
      <c r="AY55">
        <v>-7.9854389157553397E-4</v>
      </c>
      <c r="AZ55">
        <v>0</v>
      </c>
      <c r="BA55">
        <v>0</v>
      </c>
      <c r="BB55">
        <v>-2.3913814524288753E-3</v>
      </c>
      <c r="BC55">
        <v>-1.2999372334329422E-2</v>
      </c>
      <c r="BD55">
        <v>-5.6452139768635868E-4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-1.9208311469175836E-2</v>
      </c>
      <c r="BK55">
        <v>-7.761817817950146E-4</v>
      </c>
      <c r="BL55">
        <v>-1.3507265922809821E-2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-4.6001402941632866E-2</v>
      </c>
      <c r="BT55">
        <v>-1.850872384984235E-3</v>
      </c>
      <c r="BU55">
        <v>-7.8322955737036075E-5</v>
      </c>
      <c r="BV55">
        <v>0</v>
      </c>
      <c r="BW55">
        <v>0</v>
      </c>
      <c r="BX55">
        <v>-2.8311744426350485E-3</v>
      </c>
      <c r="BY55">
        <v>-3.0900447389107227E-3</v>
      </c>
      <c r="BZ55">
        <v>-1.519360891210637E-2</v>
      </c>
      <c r="CA55">
        <v>-3.3196024724543909E-2</v>
      </c>
      <c r="CB55">
        <v>-6.4536260322485875E-4</v>
      </c>
      <c r="CC55">
        <v>-3.6108629231827545E-3</v>
      </c>
      <c r="CD55">
        <f t="shared" si="0"/>
        <v>0.51778986573388497</v>
      </c>
    </row>
    <row r="56" spans="1:82" x14ac:dyDescent="0.25">
      <c r="A56" t="s">
        <v>206</v>
      </c>
      <c r="B56">
        <v>-0.25847486132060116</v>
      </c>
      <c r="C56">
        <v>-8.7649486768835952E-2</v>
      </c>
      <c r="D56">
        <v>-5.4758761190461941E-2</v>
      </c>
      <c r="E56">
        <v>-0.13329169360431095</v>
      </c>
      <c r="F56">
        <v>-3.8089098651323508E-3</v>
      </c>
      <c r="G56">
        <v>0</v>
      </c>
      <c r="H56">
        <v>0</v>
      </c>
      <c r="I56">
        <v>-1.4441790570569629E-2</v>
      </c>
      <c r="J56">
        <v>-6.3762954299599051E-2</v>
      </c>
      <c r="K56">
        <v>-7.2748191800018087E-3</v>
      </c>
      <c r="L56">
        <v>0</v>
      </c>
      <c r="M56">
        <v>-4.8074556119718066E-2</v>
      </c>
      <c r="N56">
        <v>-9.7598269555303402E-2</v>
      </c>
      <c r="O56">
        <v>-1.9512613310953598E-2</v>
      </c>
      <c r="P56">
        <v>-1.8889599767050919E-2</v>
      </c>
      <c r="Q56">
        <v>-2.0985206487608613E-2</v>
      </c>
      <c r="R56">
        <v>-2.6253939190751727E-2</v>
      </c>
      <c r="S56">
        <v>-1.6887294712139205E-3</v>
      </c>
      <c r="T56">
        <v>-3.3583178985645382E-4</v>
      </c>
      <c r="U56">
        <v>-5.7773066180929832E-2</v>
      </c>
      <c r="V56">
        <v>0</v>
      </c>
      <c r="W56">
        <v>-0.13747708484974694</v>
      </c>
      <c r="X56">
        <v>-2.9281234233302471E-3</v>
      </c>
      <c r="Y56">
        <v>0</v>
      </c>
      <c r="Z56">
        <v>-0.10275237650211706</v>
      </c>
      <c r="AA56">
        <v>-1.3431073989298424E-2</v>
      </c>
      <c r="AB56">
        <v>0</v>
      </c>
      <c r="AC56">
        <v>0</v>
      </c>
      <c r="AD56">
        <v>0</v>
      </c>
      <c r="AE56">
        <v>0</v>
      </c>
      <c r="AF56">
        <v>-5.8182036968521347E-4</v>
      </c>
      <c r="AG56">
        <v>-4.7133878232425057E-3</v>
      </c>
      <c r="AH56">
        <v>-4.8552936052279172E-2</v>
      </c>
      <c r="AI56">
        <v>0</v>
      </c>
      <c r="AJ56">
        <v>0</v>
      </c>
      <c r="AK56">
        <v>-7.2485076957289798E-2</v>
      </c>
      <c r="AL56">
        <v>-0.10286182963847035</v>
      </c>
      <c r="AM56">
        <v>-3.7632948751808253E-3</v>
      </c>
      <c r="AN56">
        <v>-4.9879861719656924E-3</v>
      </c>
      <c r="AO56">
        <v>0</v>
      </c>
      <c r="AP56">
        <v>0</v>
      </c>
      <c r="AQ56">
        <v>0</v>
      </c>
      <c r="AR56">
        <v>-2.5797156487296526E-4</v>
      </c>
      <c r="AS56">
        <v>-1.3336680366617757E-3</v>
      </c>
      <c r="AT56">
        <v>0</v>
      </c>
      <c r="AU56">
        <v>0</v>
      </c>
      <c r="AV56">
        <v>-1.0231912765067714E-3</v>
      </c>
      <c r="AW56">
        <v>-1.2483621818884735E-2</v>
      </c>
      <c r="AX56">
        <v>0</v>
      </c>
      <c r="AY56">
        <v>-8.187939958466668E-4</v>
      </c>
      <c r="AZ56">
        <v>0</v>
      </c>
      <c r="BA56">
        <v>0</v>
      </c>
      <c r="BB56">
        <v>0</v>
      </c>
      <c r="BC56">
        <v>-1.127335791819659E-3</v>
      </c>
      <c r="BD56">
        <v>0</v>
      </c>
      <c r="BE56">
        <v>0</v>
      </c>
      <c r="BF56">
        <v>0</v>
      </c>
      <c r="BG56">
        <v>0</v>
      </c>
      <c r="BH56">
        <v>-1.9234838002410638E-4</v>
      </c>
      <c r="BI56">
        <v>-1.0344232930587591E-2</v>
      </c>
      <c r="BJ56">
        <v>0</v>
      </c>
      <c r="BK56">
        <v>0</v>
      </c>
      <c r="BL56">
        <v>-2.0013076381741216E-2</v>
      </c>
      <c r="BM56">
        <v>0</v>
      </c>
      <c r="BN56">
        <v>0</v>
      </c>
      <c r="BO56">
        <v>-3.2708012379949533E-4</v>
      </c>
      <c r="BP56">
        <v>0</v>
      </c>
      <c r="BQ56">
        <v>0</v>
      </c>
      <c r="BR56">
        <v>0</v>
      </c>
      <c r="BS56">
        <v>-2.4864916942674713E-2</v>
      </c>
      <c r="BT56">
        <v>0</v>
      </c>
      <c r="BU56">
        <v>0</v>
      </c>
      <c r="BV56">
        <v>0</v>
      </c>
      <c r="BW56">
        <v>0</v>
      </c>
      <c r="BX56">
        <v>-3.7195682715795556E-3</v>
      </c>
      <c r="BY56">
        <v>0</v>
      </c>
      <c r="BZ56">
        <v>-1.6193397425565577E-3</v>
      </c>
      <c r="CA56">
        <v>-1.0726164508925341E-2</v>
      </c>
      <c r="CB56">
        <v>0</v>
      </c>
      <c r="CC56">
        <v>-1.1078815792303599E-3</v>
      </c>
      <c r="CD56">
        <f t="shared" si="0"/>
        <v>0.34209497012397333</v>
      </c>
    </row>
    <row r="57" spans="1:82" x14ac:dyDescent="0.25">
      <c r="A57" t="s">
        <v>207</v>
      </c>
      <c r="B57">
        <v>-0.26133540865222382</v>
      </c>
      <c r="C57">
        <v>-0.10940442051316648</v>
      </c>
      <c r="D57">
        <v>-3.0217550264017061E-2</v>
      </c>
      <c r="E57">
        <v>-0.11020266386997012</v>
      </c>
      <c r="F57">
        <v>-2.015338088403732E-3</v>
      </c>
      <c r="G57">
        <v>0</v>
      </c>
      <c r="H57">
        <v>0</v>
      </c>
      <c r="I57">
        <v>-8.8378091289809408E-3</v>
      </c>
      <c r="J57">
        <v>-4.4500336763639091E-2</v>
      </c>
      <c r="K57">
        <v>-2.4711823475549829E-2</v>
      </c>
      <c r="L57">
        <v>-2.2039542612166202E-2</v>
      </c>
      <c r="M57">
        <v>-3.9879310252829675E-2</v>
      </c>
      <c r="N57">
        <v>-3.4089196379043833E-2</v>
      </c>
      <c r="O57">
        <v>-8.7344786739729681E-3</v>
      </c>
      <c r="P57">
        <v>-8.2525373735440818E-3</v>
      </c>
      <c r="Q57">
        <v>-2.3193739902278881E-2</v>
      </c>
      <c r="R57">
        <v>-3.9016665556151661E-3</v>
      </c>
      <c r="S57">
        <v>0</v>
      </c>
      <c r="T57">
        <v>-2.3866153759966634E-3</v>
      </c>
      <c r="U57">
        <v>-4.9083840023666891E-2</v>
      </c>
      <c r="V57">
        <v>-1.4666226305726682E-3</v>
      </c>
      <c r="W57">
        <v>-7.9258277823492235E-2</v>
      </c>
      <c r="X57">
        <v>0</v>
      </c>
      <c r="Y57">
        <v>0</v>
      </c>
      <c r="Z57">
        <v>-5.1967391712427161E-2</v>
      </c>
      <c r="AA57">
        <v>-2.9401628315725531E-3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-2.2925436432339893E-3</v>
      </c>
      <c r="AH57">
        <v>-1.8397544220988517E-2</v>
      </c>
      <c r="AI57">
        <v>0</v>
      </c>
      <c r="AJ57">
        <v>0</v>
      </c>
      <c r="AK57">
        <v>-0.10085427583138751</v>
      </c>
      <c r="AL57">
        <v>-0.24307766791736288</v>
      </c>
      <c r="AM57">
        <v>-7.9226442391184052E-3</v>
      </c>
      <c r="AN57">
        <v>-1.303856955469981E-2</v>
      </c>
      <c r="AO57">
        <v>0</v>
      </c>
      <c r="AP57">
        <v>0</v>
      </c>
      <c r="AQ57">
        <v>0</v>
      </c>
      <c r="AR57">
        <v>-3.9404085418209031E-4</v>
      </c>
      <c r="AS57">
        <v>-3.1624426312240007E-3</v>
      </c>
      <c r="AT57">
        <v>0</v>
      </c>
      <c r="AU57">
        <v>0</v>
      </c>
      <c r="AV57">
        <v>-1.9891134807363705E-2</v>
      </c>
      <c r="AW57">
        <v>-3.1235907287538563E-2</v>
      </c>
      <c r="AX57">
        <v>0</v>
      </c>
      <c r="AY57">
        <v>-1.3778538448639209E-3</v>
      </c>
      <c r="AZ57">
        <v>0</v>
      </c>
      <c r="BA57">
        <v>0</v>
      </c>
      <c r="BB57">
        <v>0</v>
      </c>
      <c r="BC57">
        <v>0</v>
      </c>
      <c r="BD57">
        <v>-6.4791437445518277E-4</v>
      </c>
      <c r="BE57">
        <v>0</v>
      </c>
      <c r="BF57">
        <v>0</v>
      </c>
      <c r="BG57">
        <v>0</v>
      </c>
      <c r="BH57">
        <v>-4.814901663016079E-4</v>
      </c>
      <c r="BI57">
        <v>0</v>
      </c>
      <c r="BJ57">
        <v>0</v>
      </c>
      <c r="BK57">
        <v>-1.3341753782610906E-3</v>
      </c>
      <c r="BL57">
        <v>-4.9833639037404108E-3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-2.6904767555137963E-2</v>
      </c>
      <c r="BT57">
        <v>-2.0027778249058365E-4</v>
      </c>
      <c r="BU57">
        <v>0</v>
      </c>
      <c r="BV57">
        <v>0</v>
      </c>
      <c r="BW57">
        <v>0</v>
      </c>
      <c r="BX57">
        <v>-6.178091427636583E-4</v>
      </c>
      <c r="BY57">
        <v>0</v>
      </c>
      <c r="BZ57">
        <v>-3.5007729235536104E-3</v>
      </c>
      <c r="CA57">
        <v>-5.4603864479833017E-3</v>
      </c>
      <c r="CB57">
        <v>0</v>
      </c>
      <c r="CC57">
        <v>-8.8090539447692321E-4</v>
      </c>
      <c r="CD57">
        <f t="shared" si="0"/>
        <v>0.32064506630020195</v>
      </c>
    </row>
    <row r="58" spans="1:82" x14ac:dyDescent="0.25">
      <c r="A58" t="s">
        <v>208</v>
      </c>
      <c r="B58">
        <v>-0.20262477295278464</v>
      </c>
      <c r="C58">
        <v>-0.11752209247084577</v>
      </c>
      <c r="D58">
        <v>-4.0925601143714331E-2</v>
      </c>
      <c r="E58">
        <v>-0.16332172726220728</v>
      </c>
      <c r="F58">
        <v>-3.0563789006109203E-3</v>
      </c>
      <c r="G58">
        <v>0</v>
      </c>
      <c r="H58">
        <v>0</v>
      </c>
      <c r="I58">
        <v>-8.4124337160990017E-3</v>
      </c>
      <c r="J58">
        <v>-4.8135630836626392E-2</v>
      </c>
      <c r="K58">
        <v>0</v>
      </c>
      <c r="L58">
        <v>0</v>
      </c>
      <c r="M58">
        <v>-3.0971843699138572E-2</v>
      </c>
      <c r="N58">
        <v>-6.7268090074173628E-2</v>
      </c>
      <c r="O58">
        <v>-1.5405696722171737E-2</v>
      </c>
      <c r="P58">
        <v>-1.6372178229207647E-2</v>
      </c>
      <c r="Q58">
        <v>-5.5266034951747889E-3</v>
      </c>
      <c r="R58">
        <v>0</v>
      </c>
      <c r="S58">
        <v>0</v>
      </c>
      <c r="T58">
        <v>0</v>
      </c>
      <c r="U58">
        <v>-4.865986437813323E-2</v>
      </c>
      <c r="V58">
        <v>0</v>
      </c>
      <c r="W58">
        <v>-0.11628798163683286</v>
      </c>
      <c r="X58">
        <v>0</v>
      </c>
      <c r="Y58">
        <v>0</v>
      </c>
      <c r="Z58">
        <v>-1.4292324217648502E-2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-6.2821967018908947E-3</v>
      </c>
      <c r="AH58">
        <v>-1.0849480984514959E-2</v>
      </c>
      <c r="AI58">
        <v>0</v>
      </c>
      <c r="AJ58">
        <v>0</v>
      </c>
      <c r="AK58">
        <v>-1.9997248548350194E-2</v>
      </c>
      <c r="AL58">
        <v>-0.10208049909407667</v>
      </c>
      <c r="AM58">
        <v>-3.4141865715749081E-3</v>
      </c>
      <c r="AN58">
        <v>-9.714438035211664E-3</v>
      </c>
      <c r="AO58">
        <v>0</v>
      </c>
      <c r="AP58">
        <v>0</v>
      </c>
      <c r="AQ58">
        <v>0</v>
      </c>
      <c r="AR58">
        <v>0</v>
      </c>
      <c r="AS58">
        <v>-2.6348911964819296E-3</v>
      </c>
      <c r="AT58">
        <v>0</v>
      </c>
      <c r="AU58">
        <v>0</v>
      </c>
      <c r="AV58">
        <v>-6.6485364096941825E-4</v>
      </c>
      <c r="AW58">
        <v>-7.8902039593140953E-3</v>
      </c>
      <c r="AX58">
        <v>0</v>
      </c>
      <c r="AY58">
        <v>-3.5007290580343507E-4</v>
      </c>
      <c r="AZ58">
        <v>0</v>
      </c>
      <c r="BA58">
        <v>0</v>
      </c>
      <c r="BB58">
        <v>0</v>
      </c>
      <c r="BC58">
        <v>-1.1242178241841145E-3</v>
      </c>
      <c r="BD58">
        <v>0</v>
      </c>
      <c r="BE58">
        <v>0</v>
      </c>
      <c r="BF58">
        <v>0</v>
      </c>
      <c r="BG58">
        <v>0</v>
      </c>
      <c r="BH58">
        <v>-5.5173746658711111E-3</v>
      </c>
      <c r="BI58">
        <v>0</v>
      </c>
      <c r="BJ58">
        <v>0</v>
      </c>
      <c r="BK58">
        <v>0</v>
      </c>
      <c r="BL58">
        <v>-5.7419554842203973E-3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-2.7524099432601132E-3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-1.0903759100279986E-2</v>
      </c>
      <c r="CB58">
        <v>0</v>
      </c>
      <c r="CC58">
        <v>-3.9030175869745366E-3</v>
      </c>
      <c r="CD58">
        <f t="shared" si="0"/>
        <v>0.24933760496406968</v>
      </c>
    </row>
    <row r="59" spans="1:82" x14ac:dyDescent="0.25">
      <c r="A59" t="s">
        <v>209</v>
      </c>
      <c r="B59">
        <v>-0.29834513287111408</v>
      </c>
      <c r="C59">
        <v>-8.0623963065952362E-2</v>
      </c>
      <c r="D59">
        <v>-3.6642760937371906E-2</v>
      </c>
      <c r="E59">
        <v>-0.12753701421707614</v>
      </c>
      <c r="F59">
        <v>-2.2398388104740243E-3</v>
      </c>
      <c r="G59">
        <v>0</v>
      </c>
      <c r="H59">
        <v>0</v>
      </c>
      <c r="I59">
        <v>-6.9235936209111094E-3</v>
      </c>
      <c r="J59">
        <v>-2.8982047705189994E-2</v>
      </c>
      <c r="K59">
        <v>-2.2904277982741934E-2</v>
      </c>
      <c r="L59">
        <v>-0.10437677092610664</v>
      </c>
      <c r="M59">
        <v>-3.6903916921675071E-2</v>
      </c>
      <c r="N59">
        <v>-9.2735077786617617E-2</v>
      </c>
      <c r="O59">
        <v>-1.1384626738987016E-2</v>
      </c>
      <c r="P59">
        <v>-2.4886611537328223E-2</v>
      </c>
      <c r="Q59">
        <v>-2.5322207726947703E-2</v>
      </c>
      <c r="R59">
        <v>-2.1271762304450714E-2</v>
      </c>
      <c r="S59">
        <v>-2.1678869162846226E-2</v>
      </c>
      <c r="T59">
        <v>0</v>
      </c>
      <c r="U59">
        <v>-4.5114218409289635E-2</v>
      </c>
      <c r="V59">
        <v>0</v>
      </c>
      <c r="W59">
        <v>-8.2946587472410196E-2</v>
      </c>
      <c r="X59">
        <v>-7.7751745095518447E-4</v>
      </c>
      <c r="Y59">
        <v>0</v>
      </c>
      <c r="Z59">
        <v>-0.10252874048303565</v>
      </c>
      <c r="AA59">
        <v>-3.9904753065791679E-2</v>
      </c>
      <c r="AB59">
        <v>-7.9575527097369941E-4</v>
      </c>
      <c r="AC59">
        <v>0</v>
      </c>
      <c r="AD59">
        <v>0</v>
      </c>
      <c r="AE59">
        <v>0</v>
      </c>
      <c r="AF59">
        <v>-3.0036428288527212E-3</v>
      </c>
      <c r="AG59">
        <v>-9.4781009099474747E-3</v>
      </c>
      <c r="AH59">
        <v>-3.0640288444475625E-2</v>
      </c>
      <c r="AI59">
        <v>0</v>
      </c>
      <c r="AJ59">
        <v>0</v>
      </c>
      <c r="AK59">
        <v>-6.0556912573776947E-2</v>
      </c>
      <c r="AL59">
        <v>-0.24488961415361105</v>
      </c>
      <c r="AM59">
        <v>-3.3377289685317872E-3</v>
      </c>
      <c r="AN59">
        <v>-2.5432282279043367E-3</v>
      </c>
      <c r="AO59">
        <v>0</v>
      </c>
      <c r="AP59">
        <v>-2.215504934259167E-2</v>
      </c>
      <c r="AQ59">
        <v>0</v>
      </c>
      <c r="AR59">
        <v>-5.7672652513629215E-4</v>
      </c>
      <c r="AS59">
        <v>-2.0539431063454319E-3</v>
      </c>
      <c r="AT59">
        <v>0</v>
      </c>
      <c r="AU59">
        <v>0</v>
      </c>
      <c r="AV59">
        <v>-1.5803744741692695E-2</v>
      </c>
      <c r="AW59">
        <v>-1.2832766975349798E-2</v>
      </c>
      <c r="AX59">
        <v>0</v>
      </c>
      <c r="AY59">
        <v>-1.095951594536147E-3</v>
      </c>
      <c r="AZ59">
        <v>0</v>
      </c>
      <c r="BA59">
        <v>-1.5073202349337243E-3</v>
      </c>
      <c r="BB59">
        <v>0</v>
      </c>
      <c r="BC59">
        <v>-3.8383062300906029E-4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-1.7789686424092399E-3</v>
      </c>
      <c r="BK59">
        <v>0</v>
      </c>
      <c r="BL59">
        <v>-9.076378798181876E-3</v>
      </c>
      <c r="BM59">
        <v>0</v>
      </c>
      <c r="BN59">
        <v>-3.601488888603498E-3</v>
      </c>
      <c r="BO59">
        <v>0</v>
      </c>
      <c r="BP59">
        <v>0</v>
      </c>
      <c r="BQ59">
        <v>-1.9577639491997131E-4</v>
      </c>
      <c r="BR59">
        <v>-2.3225800354617754E-4</v>
      </c>
      <c r="BS59">
        <v>-2.9649084528236693E-2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-3.2207674318670905E-3</v>
      </c>
      <c r="CA59">
        <v>-1.4429845829841069E-2</v>
      </c>
      <c r="CB59">
        <v>0</v>
      </c>
      <c r="CC59">
        <v>-2.0061863036322206E-3</v>
      </c>
      <c r="CD59">
        <f t="shared" si="0"/>
        <v>0.38563792268367697</v>
      </c>
    </row>
    <row r="60" spans="1:82" x14ac:dyDescent="0.25">
      <c r="A60" t="s">
        <v>210</v>
      </c>
      <c r="B60">
        <v>-0.27121396004236287</v>
      </c>
      <c r="C60">
        <v>-9.5676977606705058E-2</v>
      </c>
      <c r="D60">
        <v>-3.5360084912259532E-2</v>
      </c>
      <c r="E60">
        <v>-0.1284957586263894</v>
      </c>
      <c r="F60">
        <v>-2.3257834508972333E-3</v>
      </c>
      <c r="G60">
        <v>-1.4472076357415676E-2</v>
      </c>
      <c r="H60">
        <v>0</v>
      </c>
      <c r="I60">
        <v>-8.0781647236548692E-3</v>
      </c>
      <c r="J60">
        <v>-6.0653968835341486E-2</v>
      </c>
      <c r="K60">
        <v>-2.5803474735455103E-2</v>
      </c>
      <c r="L60">
        <v>-9.4220787906326237E-2</v>
      </c>
      <c r="M60">
        <v>-3.2622963135879882E-2</v>
      </c>
      <c r="N60">
        <v>-4.2506252597379772E-2</v>
      </c>
      <c r="O60">
        <v>-1.5701012662276592E-2</v>
      </c>
      <c r="P60">
        <v>-5.8256914878576796E-3</v>
      </c>
      <c r="Q60">
        <v>-2.6354622737632352E-2</v>
      </c>
      <c r="R60">
        <v>-1.4016329030101374E-2</v>
      </c>
      <c r="S60">
        <v>0</v>
      </c>
      <c r="T60">
        <v>0</v>
      </c>
      <c r="U60">
        <v>-9.1085312803626625E-2</v>
      </c>
      <c r="V60">
        <v>0</v>
      </c>
      <c r="W60">
        <v>-0.15449596983617975</v>
      </c>
      <c r="X60">
        <v>-4.9890894745806291E-4</v>
      </c>
      <c r="Y60">
        <v>-2.3007581928589746E-2</v>
      </c>
      <c r="Z60">
        <v>-0.11100826271757322</v>
      </c>
      <c r="AA60">
        <v>-5.3526213140893788E-3</v>
      </c>
      <c r="AB60">
        <v>0</v>
      </c>
      <c r="AC60">
        <v>-1.3308072696882839E-3</v>
      </c>
      <c r="AD60">
        <v>0</v>
      </c>
      <c r="AE60">
        <v>0</v>
      </c>
      <c r="AF60">
        <v>0</v>
      </c>
      <c r="AG60">
        <v>0</v>
      </c>
      <c r="AH60">
        <v>-2.6573851912106285E-2</v>
      </c>
      <c r="AI60">
        <v>0</v>
      </c>
      <c r="AJ60">
        <v>0</v>
      </c>
      <c r="AK60">
        <v>-1.4556430925075987E-2</v>
      </c>
      <c r="AL60">
        <v>-0.12732699914598586</v>
      </c>
      <c r="AM60">
        <v>-2.8833893928042805E-3</v>
      </c>
      <c r="AN60">
        <v>-5.1118008811015456E-3</v>
      </c>
      <c r="AO60">
        <v>0</v>
      </c>
      <c r="AP60">
        <v>0</v>
      </c>
      <c r="AQ60">
        <v>0</v>
      </c>
      <c r="AR60">
        <v>0</v>
      </c>
      <c r="AS60">
        <v>-6.317729523540196E-4</v>
      </c>
      <c r="AT60">
        <v>0</v>
      </c>
      <c r="AU60">
        <v>0</v>
      </c>
      <c r="AV60">
        <v>-9.7310027721801554E-4</v>
      </c>
      <c r="AW60">
        <v>-1.7811513148736385E-2</v>
      </c>
      <c r="AX60">
        <v>0</v>
      </c>
      <c r="AY60">
        <v>-3.3408882030779989E-4</v>
      </c>
      <c r="AZ60">
        <v>0</v>
      </c>
      <c r="BA60">
        <v>0</v>
      </c>
      <c r="BB60">
        <v>0</v>
      </c>
      <c r="BC60">
        <v>-1.7319802193093967E-3</v>
      </c>
      <c r="BD60">
        <v>0</v>
      </c>
      <c r="BE60">
        <v>0</v>
      </c>
      <c r="BF60">
        <v>-6.5142213283944596E-4</v>
      </c>
      <c r="BG60">
        <v>0</v>
      </c>
      <c r="BH60">
        <v>0</v>
      </c>
      <c r="BI60">
        <v>0</v>
      </c>
      <c r="BJ60">
        <v>-5.3777373787473621E-3</v>
      </c>
      <c r="BK60">
        <v>0</v>
      </c>
      <c r="BL60">
        <v>-5.5083939521359997E-3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-6.8771229500606296E-2</v>
      </c>
      <c r="BT60">
        <v>-7.5750797638347866E-4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-1.3165575865256048E-2</v>
      </c>
      <c r="CB60">
        <v>0</v>
      </c>
      <c r="CC60">
        <v>-5.8870761758651681E-4</v>
      </c>
      <c r="CD60">
        <f t="shared" si="0"/>
        <v>0.35437093500899319</v>
      </c>
    </row>
    <row r="61" spans="1:82" x14ac:dyDescent="0.25">
      <c r="A61" t="s">
        <v>211</v>
      </c>
      <c r="B61">
        <v>-0.34020572769282786</v>
      </c>
      <c r="C61">
        <v>-0.12351406364687452</v>
      </c>
      <c r="D61">
        <v>-3.9531231143113896E-2</v>
      </c>
      <c r="E61">
        <v>-0.12376873375200294</v>
      </c>
      <c r="F61">
        <v>-2.1933977802281179E-3</v>
      </c>
      <c r="G61">
        <v>0</v>
      </c>
      <c r="H61">
        <v>0</v>
      </c>
      <c r="I61">
        <v>-1.4970447481814635E-2</v>
      </c>
      <c r="J61">
        <v>-5.9335439505829805E-2</v>
      </c>
      <c r="K61">
        <v>-3.0488647862438593E-2</v>
      </c>
      <c r="L61">
        <v>-1.8545492923091305E-2</v>
      </c>
      <c r="M61">
        <v>-4.6418913752887495E-2</v>
      </c>
      <c r="N61">
        <v>-4.2991861509245749E-2</v>
      </c>
      <c r="O61">
        <v>-5.8014096042706713E-3</v>
      </c>
      <c r="P61">
        <v>0</v>
      </c>
      <c r="Q61">
        <v>-7.4624222089561872E-3</v>
      </c>
      <c r="R61">
        <v>-3.0253234277377049E-2</v>
      </c>
      <c r="S61">
        <v>0</v>
      </c>
      <c r="T61">
        <v>-7.3849952533098725E-4</v>
      </c>
      <c r="U61">
        <v>-6.2001324953258233E-2</v>
      </c>
      <c r="V61">
        <v>0</v>
      </c>
      <c r="W61">
        <v>-0.10630982617063706</v>
      </c>
      <c r="X61">
        <v>-1.4249053346447332E-2</v>
      </c>
      <c r="Y61">
        <v>0</v>
      </c>
      <c r="Z61">
        <v>-6.6459365728722131E-2</v>
      </c>
      <c r="AA61">
        <v>-7.8019170838499671E-3</v>
      </c>
      <c r="AB61">
        <v>0</v>
      </c>
      <c r="AC61">
        <v>0</v>
      </c>
      <c r="AD61">
        <v>-1.8739876104538009E-2</v>
      </c>
      <c r="AE61">
        <v>0</v>
      </c>
      <c r="AF61">
        <v>-1.6885953105297185E-3</v>
      </c>
      <c r="AG61">
        <v>-1.7426211448178637E-2</v>
      </c>
      <c r="AH61">
        <v>-1.7235549250164676E-2</v>
      </c>
      <c r="AI61">
        <v>0</v>
      </c>
      <c r="AJ61">
        <v>-2.2829946920443749E-3</v>
      </c>
      <c r="AK61">
        <v>-0.11786924638197789</v>
      </c>
      <c r="AL61">
        <v>-0.30626201594263325</v>
      </c>
      <c r="AM61">
        <v>-5.2929867004741686E-3</v>
      </c>
      <c r="AN61">
        <v>-7.5342588135107599E-3</v>
      </c>
      <c r="AO61">
        <v>0</v>
      </c>
      <c r="AP61">
        <v>-4.8119125962382422E-2</v>
      </c>
      <c r="AQ61">
        <v>0</v>
      </c>
      <c r="AR61">
        <v>-1.0932112437662073E-3</v>
      </c>
      <c r="AS61">
        <v>-5.3465694849195158E-3</v>
      </c>
      <c r="AT61">
        <v>0</v>
      </c>
      <c r="AU61">
        <v>0</v>
      </c>
      <c r="AV61">
        <v>-1.571999768759743E-2</v>
      </c>
      <c r="AW61">
        <v>-6.2620454287166658E-2</v>
      </c>
      <c r="AX61">
        <v>0</v>
      </c>
      <c r="AY61">
        <v>-7.4745693170801229E-3</v>
      </c>
      <c r="AZ61">
        <v>0</v>
      </c>
      <c r="BA61">
        <v>0</v>
      </c>
      <c r="BB61">
        <v>0</v>
      </c>
      <c r="BC61">
        <v>-4.0252101361235772E-3</v>
      </c>
      <c r="BD61">
        <v>-6.8533033297588238E-4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-8.4388211274123819E-3</v>
      </c>
      <c r="BM61">
        <v>0</v>
      </c>
      <c r="BN61">
        <v>0</v>
      </c>
      <c r="BO61">
        <v>0</v>
      </c>
      <c r="BP61">
        <v>0</v>
      </c>
      <c r="BQ61">
        <v>-2.6958907793952445E-4</v>
      </c>
      <c r="BR61">
        <v>-2.5027555833280512E-4</v>
      </c>
      <c r="BS61">
        <v>-4.8381875539728926E-2</v>
      </c>
      <c r="BT61">
        <v>0</v>
      </c>
      <c r="BU61">
        <v>0</v>
      </c>
      <c r="BV61">
        <v>-2.1119840765680773E-2</v>
      </c>
      <c r="BW61">
        <v>0</v>
      </c>
      <c r="BX61">
        <v>-1.7329468717486752E-3</v>
      </c>
      <c r="BY61">
        <v>0</v>
      </c>
      <c r="BZ61">
        <v>-2.927797956609351E-3</v>
      </c>
      <c r="CA61">
        <v>-3.92638578936974E-2</v>
      </c>
      <c r="CB61">
        <v>0</v>
      </c>
      <c r="CC61">
        <v>-3.4747392886281345E-3</v>
      </c>
      <c r="CD61">
        <f t="shared" si="0"/>
        <v>0.43548730215946446</v>
      </c>
    </row>
    <row r="62" spans="1:82" x14ac:dyDescent="0.25">
      <c r="A62" t="s">
        <v>212</v>
      </c>
      <c r="B62">
        <v>-0.33059039889860187</v>
      </c>
      <c r="C62">
        <v>-0.10070524296565012</v>
      </c>
      <c r="D62">
        <v>-4.570318565714844E-2</v>
      </c>
      <c r="E62">
        <v>-0.13015146342112677</v>
      </c>
      <c r="F62">
        <v>-5.6609235602049024E-3</v>
      </c>
      <c r="G62">
        <v>0</v>
      </c>
      <c r="H62">
        <v>0</v>
      </c>
      <c r="I62">
        <v>-4.0205227283265851E-2</v>
      </c>
      <c r="J62">
        <v>-8.3069580916562691E-2</v>
      </c>
      <c r="K62">
        <v>-8.3292664027229499E-2</v>
      </c>
      <c r="L62">
        <v>-6.8955717756216256E-2</v>
      </c>
      <c r="M62">
        <v>-3.4066246172401865E-2</v>
      </c>
      <c r="N62">
        <v>-3.7347690841320023E-2</v>
      </c>
      <c r="O62">
        <v>-1.2356691446888012E-2</v>
      </c>
      <c r="P62">
        <v>-2.9966195097163935E-3</v>
      </c>
      <c r="Q62">
        <v>-2.003753055593567E-2</v>
      </c>
      <c r="R62">
        <v>-1.9032313287485538E-3</v>
      </c>
      <c r="S62">
        <v>-7.2027399912841971E-5</v>
      </c>
      <c r="T62">
        <v>-5.3633232909804476E-4</v>
      </c>
      <c r="U62">
        <v>-5.6861461469623599E-2</v>
      </c>
      <c r="V62">
        <v>-3.9940312702281306E-4</v>
      </c>
      <c r="W62">
        <v>-0.18002394013290687</v>
      </c>
      <c r="X62">
        <v>0</v>
      </c>
      <c r="Y62">
        <v>0</v>
      </c>
      <c r="Z62">
        <v>-0.18032720787356515</v>
      </c>
      <c r="AA62">
        <v>-5.3771647256871558E-2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-6.0903482867498825E-2</v>
      </c>
      <c r="AI62">
        <v>0</v>
      </c>
      <c r="AJ62">
        <v>0</v>
      </c>
      <c r="AK62">
        <v>-2.4596469692543324E-2</v>
      </c>
      <c r="AL62">
        <v>-0.18106183626320396</v>
      </c>
      <c r="AM62">
        <v>-4.1367212455524762E-3</v>
      </c>
      <c r="AN62">
        <v>-6.5529088882494146E-3</v>
      </c>
      <c r="AO62">
        <v>0</v>
      </c>
      <c r="AP62">
        <v>0</v>
      </c>
      <c r="AQ62">
        <v>0</v>
      </c>
      <c r="AR62">
        <v>0</v>
      </c>
      <c r="AS62">
        <v>-4.4748317886456309E-3</v>
      </c>
      <c r="AT62">
        <v>0</v>
      </c>
      <c r="AU62">
        <v>0</v>
      </c>
      <c r="AV62">
        <v>-8.911796257419332E-3</v>
      </c>
      <c r="AW62">
        <v>-1.08930381511551E-2</v>
      </c>
      <c r="AX62">
        <v>0</v>
      </c>
      <c r="AY62">
        <v>-3.4844435085259784E-4</v>
      </c>
      <c r="AZ62">
        <v>0</v>
      </c>
      <c r="BA62">
        <v>0</v>
      </c>
      <c r="BB62">
        <v>0</v>
      </c>
      <c r="BC62">
        <v>-1.7766536288527236E-3</v>
      </c>
      <c r="BD62">
        <v>0</v>
      </c>
      <c r="BE62">
        <v>0</v>
      </c>
      <c r="BF62">
        <v>0</v>
      </c>
      <c r="BG62">
        <v>0</v>
      </c>
      <c r="BH62">
        <v>-8.0726915743586881E-4</v>
      </c>
      <c r="BI62">
        <v>0</v>
      </c>
      <c r="BJ62">
        <v>0</v>
      </c>
      <c r="BK62">
        <v>0</v>
      </c>
      <c r="BL62">
        <v>-1.9273783000647117E-2</v>
      </c>
      <c r="BM62">
        <v>-2.2526250884338361E-4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-9.0376578812160865E-2</v>
      </c>
      <c r="BT62">
        <v>0</v>
      </c>
      <c r="BU62">
        <v>0</v>
      </c>
      <c r="BV62">
        <v>0</v>
      </c>
      <c r="BW62">
        <v>0</v>
      </c>
      <c r="BX62">
        <v>-5.0721492620343044E-4</v>
      </c>
      <c r="BY62">
        <v>0</v>
      </c>
      <c r="BZ62">
        <v>0</v>
      </c>
      <c r="CA62">
        <v>-3.6984560877332311E-2</v>
      </c>
      <c r="CB62">
        <v>0</v>
      </c>
      <c r="CC62">
        <v>-3.4682491337707975E-3</v>
      </c>
      <c r="CD62">
        <f t="shared" si="0"/>
        <v>0.43914236400427487</v>
      </c>
    </row>
    <row r="63" spans="1:82" x14ac:dyDescent="0.25">
      <c r="A63" t="s">
        <v>213</v>
      </c>
      <c r="B63">
        <v>-0.36778762193771802</v>
      </c>
      <c r="C63">
        <v>-9.3347046681822601E-2</v>
      </c>
      <c r="D63">
        <v>-3.314763184207975E-2</v>
      </c>
      <c r="E63">
        <v>-9.3121661906986675E-2</v>
      </c>
      <c r="F63">
        <v>-3.3865536569035386E-3</v>
      </c>
      <c r="G63">
        <v>0</v>
      </c>
      <c r="H63">
        <v>0</v>
      </c>
      <c r="I63">
        <v>-1.7144411166419293E-2</v>
      </c>
      <c r="J63">
        <v>-3.2100407217485694E-2</v>
      </c>
      <c r="K63">
        <v>-2.5883467572185376E-2</v>
      </c>
      <c r="L63">
        <v>-5.2261930501762428E-2</v>
      </c>
      <c r="M63">
        <v>-2.8090129471842737E-2</v>
      </c>
      <c r="N63">
        <v>-4.3771497323700365E-2</v>
      </c>
      <c r="O63">
        <v>-8.7491948766302997E-3</v>
      </c>
      <c r="P63">
        <v>-3.7431155674992264E-3</v>
      </c>
      <c r="Q63">
        <v>-1.1219707435464627E-2</v>
      </c>
      <c r="R63">
        <v>0</v>
      </c>
      <c r="S63">
        <v>0</v>
      </c>
      <c r="T63">
        <v>-6.518354832641143E-4</v>
      </c>
      <c r="U63">
        <v>-3.2022309736164552E-2</v>
      </c>
      <c r="V63">
        <v>-5.7301940520518785E-3</v>
      </c>
      <c r="W63">
        <v>-7.6399012680661543E-2</v>
      </c>
      <c r="X63">
        <v>0</v>
      </c>
      <c r="Y63">
        <v>0</v>
      </c>
      <c r="Z63">
        <v>-8.4974086950583658E-2</v>
      </c>
      <c r="AA63">
        <v>-6.3387439286698502E-3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-2.7779339075362304E-3</v>
      </c>
      <c r="AH63">
        <v>-2.852472129306936E-2</v>
      </c>
      <c r="AI63">
        <v>0</v>
      </c>
      <c r="AJ63">
        <v>0</v>
      </c>
      <c r="AK63">
        <v>-0.19667026847564451</v>
      </c>
      <c r="AL63">
        <v>-0.36638719357680216</v>
      </c>
      <c r="AM63">
        <v>-9.7801813076148162E-3</v>
      </c>
      <c r="AN63">
        <v>-4.8776455597354818E-3</v>
      </c>
      <c r="AO63">
        <v>0</v>
      </c>
      <c r="AP63">
        <v>0</v>
      </c>
      <c r="AQ63">
        <v>0</v>
      </c>
      <c r="AR63">
        <v>-2.4242076759167707E-3</v>
      </c>
      <c r="AS63">
        <v>-1.8251408923335847E-3</v>
      </c>
      <c r="AT63">
        <v>0</v>
      </c>
      <c r="AU63">
        <v>0</v>
      </c>
      <c r="AV63">
        <v>-2.089131516099799E-2</v>
      </c>
      <c r="AW63">
        <v>-7.8658756166314375E-2</v>
      </c>
      <c r="AX63">
        <v>0</v>
      </c>
      <c r="AY63">
        <v>-7.4223953885769077E-3</v>
      </c>
      <c r="AZ63">
        <v>0</v>
      </c>
      <c r="BA63">
        <v>0</v>
      </c>
      <c r="BB63">
        <v>0</v>
      </c>
      <c r="BC63">
        <v>-3.4729402563037008E-3</v>
      </c>
      <c r="BD63">
        <v>0</v>
      </c>
      <c r="BE63">
        <v>0</v>
      </c>
      <c r="BF63">
        <v>-1.6153365840098702E-4</v>
      </c>
      <c r="BG63">
        <v>0</v>
      </c>
      <c r="BH63">
        <v>-8.0347615354295625E-4</v>
      </c>
      <c r="BI63">
        <v>0</v>
      </c>
      <c r="BJ63">
        <v>0</v>
      </c>
      <c r="BK63">
        <v>0</v>
      </c>
      <c r="BL63">
        <v>-8.724772846748689E-3</v>
      </c>
      <c r="BM63">
        <v>0</v>
      </c>
      <c r="BN63">
        <v>0</v>
      </c>
      <c r="BO63">
        <v>-2.016924269520437E-3</v>
      </c>
      <c r="BP63">
        <v>0</v>
      </c>
      <c r="BQ63">
        <v>0</v>
      </c>
      <c r="BR63">
        <v>0</v>
      </c>
      <c r="BS63">
        <v>-3.915334115503423E-2</v>
      </c>
      <c r="BT63">
        <v>-7.0312583496294186E-4</v>
      </c>
      <c r="BU63">
        <v>-4.7793401909149429E-4</v>
      </c>
      <c r="BV63">
        <v>-3.3374311981952717E-2</v>
      </c>
      <c r="BW63">
        <v>0</v>
      </c>
      <c r="BX63">
        <v>-1.2937151371132277E-2</v>
      </c>
      <c r="BY63">
        <v>-6.4949496366556352E-3</v>
      </c>
      <c r="BZ63">
        <v>0</v>
      </c>
      <c r="CA63">
        <v>-2.9267015456002597E-2</v>
      </c>
      <c r="CB63">
        <v>-6.1204774294926711E-4</v>
      </c>
      <c r="CC63">
        <v>-6.8204077108024617E-3</v>
      </c>
      <c r="CD63">
        <f t="shared" si="0"/>
        <v>0.43019598205336634</v>
      </c>
    </row>
    <row r="64" spans="1:82" x14ac:dyDescent="0.25">
      <c r="A64" t="s">
        <v>214</v>
      </c>
      <c r="B64">
        <v>-0.34153316509478832</v>
      </c>
      <c r="C64">
        <v>-6.7244652293733914E-2</v>
      </c>
      <c r="D64">
        <v>-3.4578587204952521E-2</v>
      </c>
      <c r="E64">
        <v>-0.16635261437110921</v>
      </c>
      <c r="F64">
        <v>-2.112062578434268E-3</v>
      </c>
      <c r="G64">
        <v>0</v>
      </c>
      <c r="H64">
        <v>0</v>
      </c>
      <c r="I64">
        <v>-3.0420083299401282E-2</v>
      </c>
      <c r="J64">
        <v>-1.7953387671648276E-2</v>
      </c>
      <c r="K64">
        <v>0</v>
      </c>
      <c r="L64">
        <v>0</v>
      </c>
      <c r="M64">
        <v>-5.1030234921480053E-2</v>
      </c>
      <c r="N64">
        <v>-0.11183976472361346</v>
      </c>
      <c r="O64">
        <v>-1.6858396661001206E-2</v>
      </c>
      <c r="P64">
        <v>-3.1790163877098244E-2</v>
      </c>
      <c r="Q64">
        <v>-1.6988358518894596E-2</v>
      </c>
      <c r="R64">
        <v>-2.4307912503893199E-2</v>
      </c>
      <c r="S64">
        <v>-1.2307250377892158E-3</v>
      </c>
      <c r="T64">
        <v>-1.8848203362955383E-4</v>
      </c>
      <c r="U64">
        <v>-8.2578141246246323E-2</v>
      </c>
      <c r="V64">
        <v>0</v>
      </c>
      <c r="W64">
        <v>-5.9160988214112267E-2</v>
      </c>
      <c r="X64">
        <v>-1.3566289865394616E-3</v>
      </c>
      <c r="Y64">
        <v>0</v>
      </c>
      <c r="Z64">
        <v>-1.187390090594871E-2</v>
      </c>
      <c r="AA64">
        <v>-2.9707541536572402E-2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-1.0404076155090263E-2</v>
      </c>
      <c r="AI64">
        <v>0</v>
      </c>
      <c r="AJ64">
        <v>0</v>
      </c>
      <c r="AK64">
        <v>-8.7400870059944225E-3</v>
      </c>
      <c r="AL64">
        <v>-0.35465820984563512</v>
      </c>
      <c r="AM64">
        <v>-8.5825393682133645E-3</v>
      </c>
      <c r="AN64">
        <v>-1.4571865320990999E-2</v>
      </c>
      <c r="AO64">
        <v>0</v>
      </c>
      <c r="AP64">
        <v>0</v>
      </c>
      <c r="AQ64">
        <v>0</v>
      </c>
      <c r="AR64">
        <v>-6.772189723119311E-4</v>
      </c>
      <c r="AS64">
        <v>-4.7971992453004243E-3</v>
      </c>
      <c r="AT64">
        <v>0</v>
      </c>
      <c r="AU64">
        <v>0</v>
      </c>
      <c r="AV64">
        <v>-3.3765745004285773E-3</v>
      </c>
      <c r="AW64">
        <v>-1.6565524558235106E-3</v>
      </c>
      <c r="AX64">
        <v>0</v>
      </c>
      <c r="AY64">
        <v>-3.6974568862357978E-5</v>
      </c>
      <c r="AZ64">
        <v>0</v>
      </c>
      <c r="BA64">
        <v>0</v>
      </c>
      <c r="BB64">
        <v>0</v>
      </c>
      <c r="BC64">
        <v>-5.4257785308333643E-3</v>
      </c>
      <c r="BD64">
        <v>-3.231699895576084E-3</v>
      </c>
      <c r="BE64">
        <v>0</v>
      </c>
      <c r="BF64">
        <v>0</v>
      </c>
      <c r="BG64">
        <v>0</v>
      </c>
      <c r="BH64">
        <v>-5.5875545628396167E-3</v>
      </c>
      <c r="BI64">
        <v>0</v>
      </c>
      <c r="BJ64">
        <v>-5.6376308594559632E-3</v>
      </c>
      <c r="BK64">
        <v>0</v>
      </c>
      <c r="BL64">
        <v>-3.4102468453801192E-3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-1.4617457173548515E-3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-2.9341629653757352E-3</v>
      </c>
      <c r="CA64">
        <v>-2.0372694049471483E-2</v>
      </c>
      <c r="CB64">
        <v>0</v>
      </c>
      <c r="CC64">
        <v>-3.6174429050487449E-4</v>
      </c>
      <c r="CD64">
        <f t="shared" si="0"/>
        <v>0.35486556255312618</v>
      </c>
    </row>
    <row r="65" spans="1:82" x14ac:dyDescent="0.25">
      <c r="A65" t="s">
        <v>215</v>
      </c>
      <c r="B65">
        <v>-0.24437446431008791</v>
      </c>
      <c r="C65">
        <v>-3.423391472314366E-2</v>
      </c>
      <c r="D65">
        <v>-2.6325616121064949E-2</v>
      </c>
      <c r="E65">
        <v>-9.8301921478137932E-2</v>
      </c>
      <c r="F65">
        <v>-9.3266977700639305E-4</v>
      </c>
      <c r="G65">
        <v>0</v>
      </c>
      <c r="H65">
        <v>0</v>
      </c>
      <c r="I65">
        <v>-3.3651286292916174E-4</v>
      </c>
      <c r="J65">
        <v>-1.9516310225824656E-2</v>
      </c>
      <c r="K65">
        <v>-2.1854677455443724E-4</v>
      </c>
      <c r="L65">
        <v>0</v>
      </c>
      <c r="M65">
        <v>-3.8821686943708668E-2</v>
      </c>
      <c r="N65">
        <v>-4.5973347501690874E-2</v>
      </c>
      <c r="O65">
        <v>-1.1973935425518271E-2</v>
      </c>
      <c r="P65">
        <v>-6.5520282853301324E-5</v>
      </c>
      <c r="Q65">
        <v>-2.4436174679331998E-2</v>
      </c>
      <c r="R65">
        <v>-2.7354265547945473E-2</v>
      </c>
      <c r="S65">
        <v>0</v>
      </c>
      <c r="T65">
        <v>0</v>
      </c>
      <c r="U65">
        <v>-2.2466560957779335E-2</v>
      </c>
      <c r="V65">
        <v>0</v>
      </c>
      <c r="W65">
        <v>-3.9635037418943246E-2</v>
      </c>
      <c r="X65">
        <v>0</v>
      </c>
      <c r="Y65">
        <v>-1.8276007431510108E-4</v>
      </c>
      <c r="Z65">
        <v>-7.8060276799975696E-3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-7.6236741323346012E-3</v>
      </c>
      <c r="AI65">
        <v>0</v>
      </c>
      <c r="AJ65">
        <v>0</v>
      </c>
      <c r="AK65">
        <v>-7.6823358204493306E-2</v>
      </c>
      <c r="AL65">
        <v>-0.30696776301505629</v>
      </c>
      <c r="AM65">
        <v>-4.2293431249665128E-3</v>
      </c>
      <c r="AN65">
        <v>-1.5020797636703337E-3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-8.2193574484554551E-3</v>
      </c>
      <c r="AW65">
        <v>-1.5501470032021203E-2</v>
      </c>
      <c r="AX65">
        <v>0</v>
      </c>
      <c r="AY65">
        <v>-3.0083893512282883E-4</v>
      </c>
      <c r="AZ65">
        <v>0</v>
      </c>
      <c r="BA65">
        <v>0</v>
      </c>
      <c r="BB65">
        <v>0</v>
      </c>
      <c r="BC65">
        <v>-2.148665401843072E-4</v>
      </c>
      <c r="BD65">
        <v>-4.7126918054586956E-4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-4.9976738562465123E-3</v>
      </c>
      <c r="BM65">
        <v>0</v>
      </c>
      <c r="BN65">
        <v>0</v>
      </c>
      <c r="BO65">
        <v>0</v>
      </c>
      <c r="BP65">
        <v>0</v>
      </c>
      <c r="BQ65">
        <v>-2.1857380920624751E-4</v>
      </c>
      <c r="BR65">
        <v>0</v>
      </c>
      <c r="BS65">
        <v>-6.5091673778141634E-4</v>
      </c>
      <c r="BT65">
        <v>-3.9920046484550822E-4</v>
      </c>
      <c r="BU65">
        <v>0</v>
      </c>
      <c r="BV65">
        <v>-1.6792813035163892E-3</v>
      </c>
      <c r="BW65">
        <v>0</v>
      </c>
      <c r="BX65">
        <v>0</v>
      </c>
      <c r="BY65">
        <v>0</v>
      </c>
      <c r="BZ65">
        <v>-3.6395370720411057E-3</v>
      </c>
      <c r="CA65">
        <v>-9.2974685375181287E-3</v>
      </c>
      <c r="CB65">
        <v>0</v>
      </c>
      <c r="CC65">
        <v>-5.4562860521010451E-4</v>
      </c>
      <c r="CD65">
        <f t="shared" si="0"/>
        <v>0.24788474925116219</v>
      </c>
    </row>
    <row r="66" spans="1:82" x14ac:dyDescent="0.25">
      <c r="A66" t="s">
        <v>216</v>
      </c>
      <c r="B66">
        <v>-0.23122934270332435</v>
      </c>
      <c r="C66">
        <v>-2.7062276668010955E-2</v>
      </c>
      <c r="D66">
        <v>-1.9428648894331258E-2</v>
      </c>
      <c r="E66">
        <v>-9.5629415942457385E-2</v>
      </c>
      <c r="F66">
        <v>-9.7031614547996503E-4</v>
      </c>
      <c r="G66">
        <v>0</v>
      </c>
      <c r="H66">
        <v>0</v>
      </c>
      <c r="I66">
        <v>-5.9777025649415005E-2</v>
      </c>
      <c r="J66">
        <v>-1.3408043669113631E-2</v>
      </c>
      <c r="K66">
        <v>-2.2969305947179814E-3</v>
      </c>
      <c r="L66">
        <v>-7.0007840301388999E-2</v>
      </c>
      <c r="M66">
        <v>-4.7674048583564665E-2</v>
      </c>
      <c r="N66">
        <v>-4.9580698167103844E-2</v>
      </c>
      <c r="O66">
        <v>-8.947931616982794E-3</v>
      </c>
      <c r="P66">
        <v>-4.5016627404994042E-2</v>
      </c>
      <c r="Q66">
        <v>-3.442337726319192E-3</v>
      </c>
      <c r="R66">
        <v>-3.6235571292826414E-3</v>
      </c>
      <c r="S66">
        <v>0</v>
      </c>
      <c r="T66">
        <v>0</v>
      </c>
      <c r="U66">
        <v>-1.5596748521641054E-2</v>
      </c>
      <c r="V66">
        <v>0</v>
      </c>
      <c r="W66">
        <v>-4.9537322978595005E-2</v>
      </c>
      <c r="X66">
        <v>0</v>
      </c>
      <c r="Y66">
        <v>0</v>
      </c>
      <c r="Z66">
        <v>-6.2826226825259457E-2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-2.8908679392270578E-3</v>
      </c>
      <c r="AG66">
        <v>0</v>
      </c>
      <c r="AH66">
        <v>-6.0334988006525911E-2</v>
      </c>
      <c r="AI66">
        <v>0</v>
      </c>
      <c r="AJ66">
        <v>0</v>
      </c>
      <c r="AK66">
        <v>-0.16454824043546354</v>
      </c>
      <c r="AL66">
        <v>-0.15373415490874742</v>
      </c>
      <c r="AM66">
        <v>-1.1089223781471393E-3</v>
      </c>
      <c r="AN66">
        <v>-1.3840474073326045E-2</v>
      </c>
      <c r="AO66">
        <v>0</v>
      </c>
      <c r="AP66">
        <v>0</v>
      </c>
      <c r="AQ66">
        <v>0</v>
      </c>
      <c r="AR66">
        <v>-4.0391844559033727E-3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-4.3536526134365112E-3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-4.5480207639119474E-3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-2.7857242379237736E-2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-3.8120257560723667E-2</v>
      </c>
      <c r="CB66">
        <v>0</v>
      </c>
      <c r="CC66">
        <v>0</v>
      </c>
      <c r="CD66">
        <f t="shared" si="0"/>
        <v>0.2924289265831902</v>
      </c>
    </row>
    <row r="67" spans="1:82" x14ac:dyDescent="0.25">
      <c r="A67" t="s">
        <v>217</v>
      </c>
      <c r="B67">
        <v>-0.10602159436482717</v>
      </c>
      <c r="C67">
        <v>-4.6355536045197952E-2</v>
      </c>
      <c r="D67">
        <v>-4.1989059717152555E-2</v>
      </c>
      <c r="E67">
        <v>-8.1586018367406879E-2</v>
      </c>
      <c r="F67">
        <v>-1.1664344998629423E-3</v>
      </c>
      <c r="G67">
        <v>0</v>
      </c>
      <c r="H67">
        <v>0</v>
      </c>
      <c r="I67">
        <v>-4.0632855932244509E-4</v>
      </c>
      <c r="J67">
        <v>-1.0922951662432028E-2</v>
      </c>
      <c r="K67">
        <v>0</v>
      </c>
      <c r="L67">
        <v>0</v>
      </c>
      <c r="M67">
        <v>-4.727631906974164E-2</v>
      </c>
      <c r="N67">
        <v>-6.7827570801506087E-2</v>
      </c>
      <c r="O67">
        <v>-1.468754487981523E-2</v>
      </c>
      <c r="P67">
        <v>-7.3471534400565254E-3</v>
      </c>
      <c r="Q67">
        <v>-2.0712648651710484E-2</v>
      </c>
      <c r="R67">
        <v>-2.0786971269945744E-2</v>
      </c>
      <c r="S67">
        <v>0</v>
      </c>
      <c r="T67">
        <v>0</v>
      </c>
      <c r="U67">
        <v>-9.4816191433127334E-3</v>
      </c>
      <c r="V67">
        <v>0</v>
      </c>
      <c r="W67">
        <v>-3.8424519165023957E-2</v>
      </c>
      <c r="X67">
        <v>-2.5283824872087621E-3</v>
      </c>
      <c r="Y67">
        <v>0</v>
      </c>
      <c r="Z67">
        <v>-7.8707991996085896E-3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-5.4162720646795904E-3</v>
      </c>
      <c r="AG67">
        <v>-2.5579081557919668E-3</v>
      </c>
      <c r="AH67">
        <v>-1.2691645981350062E-2</v>
      </c>
      <c r="AI67">
        <v>0</v>
      </c>
      <c r="AJ67">
        <v>0</v>
      </c>
      <c r="AK67">
        <v>-1.3555098999451395E-2</v>
      </c>
      <c r="AL67">
        <v>-5.2718280409180224E-2</v>
      </c>
      <c r="AM67">
        <v>-4.6308391807607114E-3</v>
      </c>
      <c r="AN67">
        <v>-3.5845927741256149E-3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-2.1652194169761232E-3</v>
      </c>
      <c r="AX67">
        <v>0</v>
      </c>
      <c r="AY67">
        <v>-1.9176983927043968E-4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-1.4605636651356207E-2</v>
      </c>
      <c r="BM67">
        <v>0</v>
      </c>
      <c r="BN67">
        <v>0</v>
      </c>
      <c r="BO67">
        <v>-2.7326170332125715E-4</v>
      </c>
      <c r="BP67">
        <v>0</v>
      </c>
      <c r="BQ67">
        <v>0</v>
      </c>
      <c r="BR67">
        <v>0</v>
      </c>
      <c r="BS67">
        <v>-5.596362082423387E-4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-4.1940397557818703E-3</v>
      </c>
      <c r="CB67">
        <v>0</v>
      </c>
      <c r="CC67">
        <v>-1.9388653621012788E-3</v>
      </c>
      <c r="CD67">
        <f t="shared" ref="CD67:CD119" si="1">(-SUM(B67:CC67))/LN(80)</f>
        <v>0.14707225025219034</v>
      </c>
    </row>
    <row r="68" spans="1:82" x14ac:dyDescent="0.25">
      <c r="A68" t="s">
        <v>218</v>
      </c>
      <c r="B68">
        <v>-0.10749382012298057</v>
      </c>
      <c r="C68">
        <v>-3.4533181320971475E-2</v>
      </c>
      <c r="D68">
        <v>-3.5256696014024848E-2</v>
      </c>
      <c r="E68">
        <v>-5.2497164790815384E-2</v>
      </c>
      <c r="F68">
        <v>-2.1464075404964571E-4</v>
      </c>
      <c r="G68">
        <v>0</v>
      </c>
      <c r="H68">
        <v>0</v>
      </c>
      <c r="I68">
        <v>-1.234105953304723E-3</v>
      </c>
      <c r="J68">
        <v>-1.1094432364844765E-2</v>
      </c>
      <c r="K68">
        <v>0</v>
      </c>
      <c r="L68">
        <v>0</v>
      </c>
      <c r="M68">
        <v>-4.0954949438143665E-2</v>
      </c>
      <c r="N68">
        <v>-8.7503482175304195E-2</v>
      </c>
      <c r="O68">
        <v>-9.9218076859423857E-3</v>
      </c>
      <c r="P68">
        <v>-9.1422918193694068E-4</v>
      </c>
      <c r="Q68">
        <v>-4.9469892898152644E-3</v>
      </c>
      <c r="R68">
        <v>0</v>
      </c>
      <c r="S68">
        <v>0</v>
      </c>
      <c r="T68">
        <v>-2.0422452434203225E-4</v>
      </c>
      <c r="U68">
        <v>-1.0250968067358982E-2</v>
      </c>
      <c r="V68">
        <v>0</v>
      </c>
      <c r="W68">
        <v>-2.984513165038092E-2</v>
      </c>
      <c r="X68">
        <v>0</v>
      </c>
      <c r="Y68">
        <v>0</v>
      </c>
      <c r="Z68">
        <v>-3.5328998441682895E-3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-4.1089508990784637E-3</v>
      </c>
      <c r="AH68">
        <v>-9.1646089161458773E-3</v>
      </c>
      <c r="AI68">
        <v>0</v>
      </c>
      <c r="AJ68">
        <v>0</v>
      </c>
      <c r="AK68">
        <v>-8.4218743424242848E-2</v>
      </c>
      <c r="AL68">
        <v>-6.6069726613289914E-2</v>
      </c>
      <c r="AM68">
        <v>-1.3546962561757669E-3</v>
      </c>
      <c r="AN68">
        <v>-1.2593126234702017E-3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-9.8161069019155772E-4</v>
      </c>
      <c r="AW68">
        <v>-6.4561583718393035E-4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-1.289583401033741E-4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-1.6874694424204341E-2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-7.184497817910568E-3</v>
      </c>
      <c r="CB68">
        <v>0</v>
      </c>
      <c r="CC68">
        <v>0</v>
      </c>
      <c r="CD68">
        <f t="shared" si="1"/>
        <v>0.14203248654299894</v>
      </c>
    </row>
    <row r="69" spans="1:82" x14ac:dyDescent="0.25">
      <c r="A69" t="s">
        <v>219</v>
      </c>
      <c r="B69">
        <v>-0.10996362636225891</v>
      </c>
      <c r="C69">
        <v>0</v>
      </c>
      <c r="D69">
        <v>-3.2585117351293359E-2</v>
      </c>
      <c r="E69">
        <v>-5.5563777620048119E-2</v>
      </c>
      <c r="F69">
        <v>-9.3963854684439075E-4</v>
      </c>
      <c r="G69">
        <v>0</v>
      </c>
      <c r="H69">
        <v>0</v>
      </c>
      <c r="I69">
        <v>-1.4214820085548762E-3</v>
      </c>
      <c r="J69">
        <v>-5.3456011949346918E-3</v>
      </c>
      <c r="K69">
        <v>0</v>
      </c>
      <c r="L69">
        <v>0</v>
      </c>
      <c r="M69">
        <v>-9.3835184542634203E-2</v>
      </c>
      <c r="N69">
        <v>-0.15902184540552364</v>
      </c>
      <c r="O69">
        <v>-1.7818582701208056E-2</v>
      </c>
      <c r="P69">
        <v>0</v>
      </c>
      <c r="Q69">
        <v>0</v>
      </c>
      <c r="R69">
        <v>0</v>
      </c>
      <c r="S69">
        <v>0</v>
      </c>
      <c r="T69">
        <v>0</v>
      </c>
      <c r="U69">
        <v>-4.3075388602362482E-3</v>
      </c>
      <c r="V69">
        <v>0</v>
      </c>
      <c r="W69">
        <v>-3.2178685069187474E-2</v>
      </c>
      <c r="X69">
        <v>0</v>
      </c>
      <c r="Y69">
        <v>0</v>
      </c>
      <c r="Z69">
        <v>-1.4214820085548762E-3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-2.21698942632688E-3</v>
      </c>
      <c r="AI69">
        <v>0</v>
      </c>
      <c r="AJ69">
        <v>0</v>
      </c>
      <c r="AK69">
        <v>-1.2869361781859974E-2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-1.5758183743351327E-2</v>
      </c>
      <c r="BM69">
        <v>0</v>
      </c>
      <c r="BN69">
        <v>-6.8036172481920638E-3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-3.0107544168850465E-3</v>
      </c>
      <c r="CB69">
        <v>0</v>
      </c>
      <c r="CC69">
        <v>0</v>
      </c>
      <c r="CD69">
        <f t="shared" si="1"/>
        <v>0.12666775320255511</v>
      </c>
    </row>
    <row r="70" spans="1:82" x14ac:dyDescent="0.25">
      <c r="A70" t="s">
        <v>220</v>
      </c>
      <c r="B70">
        <v>-0.13364759193997472</v>
      </c>
      <c r="C70">
        <v>-4.0583950908251058E-2</v>
      </c>
      <c r="D70">
        <v>-2.078367387546378E-2</v>
      </c>
      <c r="E70">
        <v>-0.1023920932452681</v>
      </c>
      <c r="F70">
        <v>-1.1268269306920588E-3</v>
      </c>
      <c r="G70">
        <v>0</v>
      </c>
      <c r="H70">
        <v>0</v>
      </c>
      <c r="I70">
        <v>-1.0210273175428534E-3</v>
      </c>
      <c r="J70">
        <v>-2.5457238533815766E-2</v>
      </c>
      <c r="K70">
        <v>-2.172005971824066E-3</v>
      </c>
      <c r="L70">
        <v>0</v>
      </c>
      <c r="M70">
        <v>-3.7690712420806294E-2</v>
      </c>
      <c r="N70">
        <v>-7.2336928010532667E-2</v>
      </c>
      <c r="O70">
        <v>-1.2436393932602735E-2</v>
      </c>
      <c r="P70">
        <v>-2.4908674613641872E-2</v>
      </c>
      <c r="Q70">
        <v>0</v>
      </c>
      <c r="R70">
        <v>-7.9107159871049477E-4</v>
      </c>
      <c r="S70">
        <v>0</v>
      </c>
      <c r="T70">
        <v>0</v>
      </c>
      <c r="U70">
        <v>-1.0491230893278978E-2</v>
      </c>
      <c r="V70">
        <v>0</v>
      </c>
      <c r="W70">
        <v>-4.4238359232464289E-2</v>
      </c>
      <c r="X70">
        <v>0</v>
      </c>
      <c r="Y70">
        <v>0</v>
      </c>
      <c r="Z70">
        <v>-1.9575069697156233E-2</v>
      </c>
      <c r="AA70">
        <v>-1.4560530276907093E-2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-2.4089957341818882E-3</v>
      </c>
      <c r="AH70">
        <v>-1.6807507546757094E-2</v>
      </c>
      <c r="AI70">
        <v>0</v>
      </c>
      <c r="AJ70">
        <v>0</v>
      </c>
      <c r="AK70">
        <v>-1.4779291756487562E-2</v>
      </c>
      <c r="AL70">
        <v>-0.12331231607896646</v>
      </c>
      <c r="AM70">
        <v>-2.9208088553148992E-3</v>
      </c>
      <c r="AN70">
        <v>-1.4919938048003384E-3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-2.5104531728096947E-3</v>
      </c>
      <c r="AW70">
        <v>-4.7308628497028339E-3</v>
      </c>
      <c r="AX70">
        <v>0</v>
      </c>
      <c r="AY70">
        <v>-1.3075272270136574E-3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-2.463461166342047E-3</v>
      </c>
      <c r="BI70">
        <v>0</v>
      </c>
      <c r="BJ70">
        <v>0</v>
      </c>
      <c r="BK70">
        <v>0</v>
      </c>
      <c r="BL70">
        <v>-1.6902471647330958E-2</v>
      </c>
      <c r="BM70">
        <v>-2.5211281703838625E-4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-1.7312210906889228E-3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-3.8400007634684418E-3</v>
      </c>
      <c r="CB70">
        <v>0</v>
      </c>
      <c r="CC70">
        <v>0</v>
      </c>
      <c r="CD70">
        <f t="shared" si="1"/>
        <v>0.17336097364145128</v>
      </c>
    </row>
    <row r="71" spans="1:82" x14ac:dyDescent="0.25">
      <c r="A71" t="s">
        <v>221</v>
      </c>
      <c r="B71">
        <v>-0.19315869664280338</v>
      </c>
      <c r="C71">
        <v>-3.1577883892335658E-2</v>
      </c>
      <c r="D71">
        <v>-3.3013397511848182E-2</v>
      </c>
      <c r="E71">
        <v>-8.6588288349297673E-2</v>
      </c>
      <c r="F71">
        <v>-2.0081058711672044E-3</v>
      </c>
      <c r="G71">
        <v>0</v>
      </c>
      <c r="H71">
        <v>0</v>
      </c>
      <c r="I71">
        <v>-6.4152773470100861E-4</v>
      </c>
      <c r="J71">
        <v>-1.5897952667672084E-2</v>
      </c>
      <c r="K71">
        <v>0</v>
      </c>
      <c r="L71">
        <v>0</v>
      </c>
      <c r="M71">
        <v>-4.090271792050406E-2</v>
      </c>
      <c r="N71">
        <v>-6.5502512632617318E-2</v>
      </c>
      <c r="O71">
        <v>-1.3166055402408493E-2</v>
      </c>
      <c r="P71">
        <v>-2.0538111481741509E-3</v>
      </c>
      <c r="Q71">
        <v>-1.0591091681961191E-2</v>
      </c>
      <c r="R71">
        <v>-4.0626451931445057E-3</v>
      </c>
      <c r="S71">
        <v>0</v>
      </c>
      <c r="T71">
        <v>0</v>
      </c>
      <c r="U71">
        <v>-1.36388200553641E-2</v>
      </c>
      <c r="V71">
        <v>0</v>
      </c>
      <c r="W71">
        <v>-4.0859178867941763E-2</v>
      </c>
      <c r="X71">
        <v>0</v>
      </c>
      <c r="Y71">
        <v>0</v>
      </c>
      <c r="Z71">
        <v>-1.2745317317257579E-2</v>
      </c>
      <c r="AA71">
        <v>-7.2625333377448651E-4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-3.4416540788403262E-2</v>
      </c>
      <c r="AI71">
        <v>0</v>
      </c>
      <c r="AJ71">
        <v>0</v>
      </c>
      <c r="AK71">
        <v>-6.2753455194856492E-2</v>
      </c>
      <c r="AL71">
        <v>-0.24435834628268399</v>
      </c>
      <c r="AM71">
        <v>-5.851733186050318E-3</v>
      </c>
      <c r="AN71">
        <v>-2.5735151219998141E-3</v>
      </c>
      <c r="AO71">
        <v>0</v>
      </c>
      <c r="AP71">
        <v>0</v>
      </c>
      <c r="AQ71">
        <v>0</v>
      </c>
      <c r="AR71">
        <v>0</v>
      </c>
      <c r="AS71">
        <v>-1.1567227478488623E-3</v>
      </c>
      <c r="AT71">
        <v>0</v>
      </c>
      <c r="AU71">
        <v>0</v>
      </c>
      <c r="AV71">
        <v>-3.0370253914215562E-3</v>
      </c>
      <c r="AW71">
        <v>-7.0361443096704501E-4</v>
      </c>
      <c r="AX71">
        <v>0</v>
      </c>
      <c r="AY71">
        <v>-2.7609962080122849E-4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-1.4616160965048603E-2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-2.8186441039222037E-3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-4.3238203461747797E-3</v>
      </c>
      <c r="CA71">
        <v>-1.6345799151192867E-3</v>
      </c>
      <c r="CB71">
        <v>0</v>
      </c>
      <c r="CC71">
        <v>-4.3788707026091035E-4</v>
      </c>
      <c r="CD71">
        <f t="shared" si="1"/>
        <v>0.21590293265274532</v>
      </c>
    </row>
    <row r="72" spans="1:82" x14ac:dyDescent="0.25">
      <c r="A72" t="s">
        <v>222</v>
      </c>
      <c r="B72">
        <v>-0.16331602735387765</v>
      </c>
      <c r="C72">
        <v>-1.8082591196346476E-2</v>
      </c>
      <c r="D72">
        <v>-2.5980021056141382E-2</v>
      </c>
      <c r="E72">
        <v>-8.1842293623936607E-2</v>
      </c>
      <c r="F72">
        <v>0</v>
      </c>
      <c r="G72">
        <v>0</v>
      </c>
      <c r="H72">
        <v>0</v>
      </c>
      <c r="I72">
        <v>-7.2711026191823005E-4</v>
      </c>
      <c r="J72">
        <v>-6.7617899093065387E-3</v>
      </c>
      <c r="K72">
        <v>0</v>
      </c>
      <c r="L72">
        <v>0</v>
      </c>
      <c r="M72">
        <v>-0.19181178217838293</v>
      </c>
      <c r="N72">
        <v>-6.8904708065537862E-2</v>
      </c>
      <c r="O72">
        <v>-7.8449567563337458E-3</v>
      </c>
      <c r="P72">
        <v>-2.8561669564563428E-3</v>
      </c>
      <c r="Q72">
        <v>-1.6750349233614129E-2</v>
      </c>
      <c r="R72">
        <v>0</v>
      </c>
      <c r="S72">
        <v>0</v>
      </c>
      <c r="T72">
        <v>0</v>
      </c>
      <c r="U72">
        <v>-3.7608738126646739E-3</v>
      </c>
      <c r="V72">
        <v>0</v>
      </c>
      <c r="W72">
        <v>-3.2002445018961878E-2</v>
      </c>
      <c r="X72">
        <v>0</v>
      </c>
      <c r="Y72">
        <v>0</v>
      </c>
      <c r="Z72">
        <v>-4.5728612743421429E-3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-5.2892387542828601E-3</v>
      </c>
      <c r="AH72">
        <v>-4.8342201769780071E-3</v>
      </c>
      <c r="AI72">
        <v>0</v>
      </c>
      <c r="AJ72">
        <v>0</v>
      </c>
      <c r="AK72">
        <v>-3.684398890783103E-4</v>
      </c>
      <c r="AL72">
        <v>-0.13800375576026647</v>
      </c>
      <c r="AM72">
        <v>0</v>
      </c>
      <c r="AN72">
        <v>-3.435641610391689E-4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-4.3953743911850675E-3</v>
      </c>
      <c r="AX72">
        <v>0</v>
      </c>
      <c r="AY72">
        <v>-2.5297396496795117E-4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-8.9006826042624214E-3</v>
      </c>
      <c r="BM72">
        <v>0</v>
      </c>
      <c r="BN72">
        <v>0</v>
      </c>
      <c r="BO72">
        <v>-3.5666701008294112E-4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-3.9715447087862966E-3</v>
      </c>
      <c r="CB72">
        <v>0</v>
      </c>
      <c r="CC72">
        <v>0</v>
      </c>
      <c r="CD72">
        <f t="shared" si="1"/>
        <v>0.18072241548063686</v>
      </c>
    </row>
    <row r="73" spans="1:82" x14ac:dyDescent="0.25">
      <c r="A73" t="s">
        <v>223</v>
      </c>
      <c r="B73">
        <v>-0.32080971676310038</v>
      </c>
      <c r="C73">
        <v>-1.9604694231411756E-3</v>
      </c>
      <c r="D73">
        <v>-2.4938202331631167E-2</v>
      </c>
      <c r="E73">
        <v>-6.266621185228527E-2</v>
      </c>
      <c r="F73">
        <v>-2.1678803632938803E-3</v>
      </c>
      <c r="G73">
        <v>0</v>
      </c>
      <c r="H73">
        <v>0</v>
      </c>
      <c r="I73">
        <v>0</v>
      </c>
      <c r="J73">
        <v>-1.2349944523186751E-2</v>
      </c>
      <c r="K73">
        <v>-1.0491202279412359E-2</v>
      </c>
      <c r="L73">
        <v>-0.14965488596926332</v>
      </c>
      <c r="M73">
        <v>-3.269461329276091E-2</v>
      </c>
      <c r="N73">
        <v>-8.4903593430778745E-2</v>
      </c>
      <c r="O73">
        <v>-9.4355169209967976E-3</v>
      </c>
      <c r="P73">
        <v>-1.1857652663903285E-2</v>
      </c>
      <c r="Q73">
        <v>-1.4650388490075916E-2</v>
      </c>
      <c r="R73">
        <v>0</v>
      </c>
      <c r="S73">
        <v>0</v>
      </c>
      <c r="T73">
        <v>0</v>
      </c>
      <c r="U73">
        <v>-6.6819925990773731E-3</v>
      </c>
      <c r="V73">
        <v>0</v>
      </c>
      <c r="W73">
        <v>-5.5913150909419895E-2</v>
      </c>
      <c r="X73">
        <v>-2.5506412027033747E-3</v>
      </c>
      <c r="Y73">
        <v>0</v>
      </c>
      <c r="Z73">
        <v>-2.6622997837668631E-2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-4.1748766870351402E-2</v>
      </c>
      <c r="AI73">
        <v>0</v>
      </c>
      <c r="AJ73">
        <v>0</v>
      </c>
      <c r="AK73">
        <v>-0.17799079610328419</v>
      </c>
      <c r="AL73">
        <v>-0.32551407731547427</v>
      </c>
      <c r="AM73">
        <v>0</v>
      </c>
      <c r="AN73">
        <v>0</v>
      </c>
      <c r="AO73">
        <v>0</v>
      </c>
      <c r="AP73">
        <v>-3.5595657094128035E-2</v>
      </c>
      <c r="AQ73">
        <v>0</v>
      </c>
      <c r="AR73">
        <v>-2.2134673575757938E-4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-3.8010537754842859E-2</v>
      </c>
      <c r="BM73">
        <v>0</v>
      </c>
      <c r="BN73">
        <v>-3.0790885859498333E-4</v>
      </c>
      <c r="BO73">
        <v>0</v>
      </c>
      <c r="BP73">
        <v>0</v>
      </c>
      <c r="BQ73">
        <v>0</v>
      </c>
      <c r="BR73">
        <v>-2.5673009233955989E-3</v>
      </c>
      <c r="BS73">
        <v>-8.5817553905027048E-3</v>
      </c>
      <c r="BT73">
        <v>0</v>
      </c>
      <c r="BU73">
        <v>0</v>
      </c>
      <c r="BV73">
        <v>-2.5515480891904366E-2</v>
      </c>
      <c r="BW73">
        <v>0</v>
      </c>
      <c r="BX73">
        <v>0</v>
      </c>
      <c r="BY73">
        <v>0</v>
      </c>
      <c r="BZ73">
        <v>0</v>
      </c>
      <c r="CA73">
        <v>-1.4049050214607187E-3</v>
      </c>
      <c r="CB73">
        <v>0</v>
      </c>
      <c r="CC73">
        <v>-1.1510395019708906E-2</v>
      </c>
      <c r="CD73">
        <f t="shared" si="1"/>
        <v>0.34215172882984701</v>
      </c>
    </row>
    <row r="74" spans="1:82" x14ac:dyDescent="0.25">
      <c r="A74" t="s">
        <v>224</v>
      </c>
      <c r="B74">
        <v>-0.16771718995556556</v>
      </c>
      <c r="C74">
        <v>-3.2002730058246477E-2</v>
      </c>
      <c r="D74">
        <v>-2.9403967598380671E-2</v>
      </c>
      <c r="E74">
        <v>-0.11827452034609869</v>
      </c>
      <c r="F74">
        <v>-3.4447303667157862E-3</v>
      </c>
      <c r="G74">
        <v>0</v>
      </c>
      <c r="H74">
        <v>0</v>
      </c>
      <c r="I74">
        <v>-9.7958816693043006E-3</v>
      </c>
      <c r="J74">
        <v>-1.7976158783560622E-2</v>
      </c>
      <c r="K74">
        <v>-3.3567672551696168E-2</v>
      </c>
      <c r="L74">
        <v>0</v>
      </c>
      <c r="M74">
        <v>-5.2804624807612971E-2</v>
      </c>
      <c r="N74">
        <v>-7.8762947726775209E-2</v>
      </c>
      <c r="O74">
        <v>-2.1479951973181914E-2</v>
      </c>
      <c r="P74">
        <v>-7.377035868803835E-3</v>
      </c>
      <c r="Q74">
        <v>-3.5955405987628641E-2</v>
      </c>
      <c r="R74">
        <v>-5.0539766478979098E-3</v>
      </c>
      <c r="S74">
        <v>0</v>
      </c>
      <c r="T74">
        <v>0</v>
      </c>
      <c r="U74">
        <v>-2.3837406249905969E-2</v>
      </c>
      <c r="V74">
        <v>0</v>
      </c>
      <c r="W74">
        <v>-5.3042894768764698E-2</v>
      </c>
      <c r="X74">
        <v>0</v>
      </c>
      <c r="Y74">
        <v>0</v>
      </c>
      <c r="Z74">
        <v>-3.3575054966406066E-2</v>
      </c>
      <c r="AA74">
        <v>-2.0134429178366008E-3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-2.0546507649571483E-3</v>
      </c>
      <c r="AH74">
        <v>-3.2262711393902688E-2</v>
      </c>
      <c r="AI74">
        <v>0</v>
      </c>
      <c r="AJ74">
        <v>0</v>
      </c>
      <c r="AK74">
        <v>-3.8070969908205993E-2</v>
      </c>
      <c r="AL74">
        <v>-0.12025805922099721</v>
      </c>
      <c r="AM74">
        <v>-1.2249923561138318E-3</v>
      </c>
      <c r="AN74">
        <v>-4.0322317217238576E-3</v>
      </c>
      <c r="AO74">
        <v>0</v>
      </c>
      <c r="AP74">
        <v>0</v>
      </c>
      <c r="AQ74">
        <v>0</v>
      </c>
      <c r="AR74">
        <v>0</v>
      </c>
      <c r="AS74">
        <v>-6.3182664029235119E-4</v>
      </c>
      <c r="AT74">
        <v>0</v>
      </c>
      <c r="AU74">
        <v>0</v>
      </c>
      <c r="AV74">
        <v>0</v>
      </c>
      <c r="AW74">
        <v>-6.791296801360048E-4</v>
      </c>
      <c r="AX74">
        <v>0</v>
      </c>
      <c r="AY74">
        <v>-3.950600312365323E-5</v>
      </c>
      <c r="AZ74">
        <v>0</v>
      </c>
      <c r="BA74">
        <v>-4.3075334736836598E-4</v>
      </c>
      <c r="BB74">
        <v>0</v>
      </c>
      <c r="BC74">
        <v>-6.7342257558190301E-4</v>
      </c>
      <c r="BD74">
        <v>-7.0165945291737102E-4</v>
      </c>
      <c r="BE74">
        <v>0</v>
      </c>
      <c r="BF74">
        <v>0</v>
      </c>
      <c r="BG74">
        <v>0</v>
      </c>
      <c r="BH74">
        <v>-1.0522793498503849E-3</v>
      </c>
      <c r="BI74">
        <v>0</v>
      </c>
      <c r="BJ74">
        <v>-1.4374477248102419E-3</v>
      </c>
      <c r="BK74">
        <v>0</v>
      </c>
      <c r="BL74">
        <v>-2.6314191872828928E-2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-3.8649007177651413E-3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-7.7886918306102875E-3</v>
      </c>
      <c r="CB74">
        <v>0</v>
      </c>
      <c r="CC74">
        <v>-4.2439773275884527E-4</v>
      </c>
      <c r="CD74">
        <f t="shared" si="1"/>
        <v>0.22090861061376649</v>
      </c>
    </row>
    <row r="75" spans="1:82" x14ac:dyDescent="0.25">
      <c r="A75" t="s">
        <v>225</v>
      </c>
      <c r="B75">
        <v>-0.11296583320712682</v>
      </c>
      <c r="C75">
        <v>-2.167328275239529E-2</v>
      </c>
      <c r="D75">
        <v>-3.6973926797758745E-2</v>
      </c>
      <c r="E75">
        <v>-7.4767029389628578E-2</v>
      </c>
      <c r="F75">
        <v>-1.3839849828729764E-3</v>
      </c>
      <c r="G75">
        <v>0</v>
      </c>
      <c r="H75">
        <v>0</v>
      </c>
      <c r="I75">
        <v>-5.1323977371918366E-3</v>
      </c>
      <c r="J75">
        <v>-1.8454269607440475E-2</v>
      </c>
      <c r="K75">
        <v>-3.2453923210107442E-3</v>
      </c>
      <c r="L75">
        <v>0</v>
      </c>
      <c r="M75">
        <v>-3.9328620142822769E-2</v>
      </c>
      <c r="N75">
        <v>-0.10626633832685417</v>
      </c>
      <c r="O75">
        <v>-1.6000312213472086E-2</v>
      </c>
      <c r="P75">
        <v>-7.0850281449926404E-3</v>
      </c>
      <c r="Q75">
        <v>-9.1751820031146097E-3</v>
      </c>
      <c r="R75">
        <v>0</v>
      </c>
      <c r="S75">
        <v>0</v>
      </c>
      <c r="T75">
        <v>0</v>
      </c>
      <c r="U75">
        <v>-1.0539240044042764E-2</v>
      </c>
      <c r="V75">
        <v>0</v>
      </c>
      <c r="W75">
        <v>-4.8647207847906396E-2</v>
      </c>
      <c r="X75">
        <v>0</v>
      </c>
      <c r="Y75">
        <v>0</v>
      </c>
      <c r="Z75">
        <v>-5.6446194634124222E-3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-2.2665879512042113E-3</v>
      </c>
      <c r="AG75">
        <v>-4.6404210351215398E-3</v>
      </c>
      <c r="AH75">
        <v>-9.0875325604204953E-3</v>
      </c>
      <c r="AI75">
        <v>0</v>
      </c>
      <c r="AJ75">
        <v>0</v>
      </c>
      <c r="AK75">
        <v>-4.2104110646183808E-2</v>
      </c>
      <c r="AL75">
        <v>-5.7739831392175686E-2</v>
      </c>
      <c r="AM75">
        <v>-3.7723440521452426E-4</v>
      </c>
      <c r="AN75">
        <v>-1.0702486546455055E-3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-4.3820535185740764E-3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-1.7982024667158075E-2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-3.8759495890609282E-4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-2.7653175210708963E-3</v>
      </c>
      <c r="CB75">
        <v>0</v>
      </c>
      <c r="CC75">
        <v>0</v>
      </c>
      <c r="CD75">
        <f t="shared" si="1"/>
        <v>0.15063478096404656</v>
      </c>
    </row>
    <row r="76" spans="1:82" x14ac:dyDescent="0.25">
      <c r="A76" t="s">
        <v>226</v>
      </c>
      <c r="B76">
        <v>-8.5056983344530102E-2</v>
      </c>
      <c r="C76">
        <v>-2.028669263345881E-3</v>
      </c>
      <c r="D76">
        <v>-3.3349676179485449E-2</v>
      </c>
      <c r="E76">
        <v>-0.1000722054033064</v>
      </c>
      <c r="F76">
        <v>-1.6295011366371443E-3</v>
      </c>
      <c r="G76">
        <v>0</v>
      </c>
      <c r="H76">
        <v>0</v>
      </c>
      <c r="I76">
        <v>-1.6192372278956316E-3</v>
      </c>
      <c r="J76">
        <v>-2.4509748826836073E-2</v>
      </c>
      <c r="K76">
        <v>0</v>
      </c>
      <c r="L76">
        <v>0</v>
      </c>
      <c r="M76">
        <v>-3.2968847917814244E-2</v>
      </c>
      <c r="N76">
        <v>-5.6457647999069688E-2</v>
      </c>
      <c r="O76">
        <v>-8.4359647832738891E-3</v>
      </c>
      <c r="P76">
        <v>0</v>
      </c>
      <c r="Q76">
        <v>-5.8044244092751163E-3</v>
      </c>
      <c r="R76">
        <v>-1.3620194338999029E-3</v>
      </c>
      <c r="S76">
        <v>0</v>
      </c>
      <c r="T76">
        <v>0</v>
      </c>
      <c r="U76">
        <v>-5.8188326215467493E-3</v>
      </c>
      <c r="V76">
        <v>0</v>
      </c>
      <c r="W76">
        <v>-5.7683347786621805E-2</v>
      </c>
      <c r="X76">
        <v>0</v>
      </c>
      <c r="Y76">
        <v>0</v>
      </c>
      <c r="Z76">
        <v>-3.8571210364652525E-2</v>
      </c>
      <c r="AA76">
        <v>-3.6781484134361035E-3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-9.7084972763046649E-3</v>
      </c>
      <c r="AI76">
        <v>0</v>
      </c>
      <c r="AJ76">
        <v>0</v>
      </c>
      <c r="AK76">
        <v>-1.5805231042064856E-3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-1.1117621353338068E-2</v>
      </c>
      <c r="BM76">
        <v>0</v>
      </c>
      <c r="BN76">
        <v>-2.9563594364959158E-3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-7.5011746502463717E-3</v>
      </c>
      <c r="CB76">
        <v>0</v>
      </c>
      <c r="CC76">
        <v>0</v>
      </c>
      <c r="CD76">
        <f t="shared" si="1"/>
        <v>0.11225642423983739</v>
      </c>
    </row>
    <row r="77" spans="1:82" x14ac:dyDescent="0.25">
      <c r="A77" t="s">
        <v>270</v>
      </c>
      <c r="B77">
        <v>-0.28155666516910327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-1.8053823233983812E-2</v>
      </c>
      <c r="K77">
        <v>-0.28875647667984594</v>
      </c>
      <c r="L77">
        <v>0</v>
      </c>
      <c r="M77">
        <v>-9.2106361974827841E-2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-3.6603886882163278E-3</v>
      </c>
      <c r="V77">
        <v>0</v>
      </c>
      <c r="W77">
        <v>-0.12236025650986251</v>
      </c>
      <c r="X77">
        <v>0</v>
      </c>
      <c r="Y77">
        <v>0</v>
      </c>
      <c r="Z77">
        <v>-0.17629652072729601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-0.18638089433755889</v>
      </c>
      <c r="AI77">
        <v>0</v>
      </c>
      <c r="AJ77">
        <v>0</v>
      </c>
      <c r="AK77">
        <v>-0.36194398858916249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-0.15262589529633669</v>
      </c>
      <c r="BM77">
        <v>-1.8940881981764578E-3</v>
      </c>
      <c r="BN77">
        <v>0</v>
      </c>
      <c r="BO77">
        <v>-1.7457310144074801E-2</v>
      </c>
      <c r="BP77">
        <v>0</v>
      </c>
      <c r="BQ77">
        <v>0</v>
      </c>
      <c r="BR77">
        <v>0</v>
      </c>
      <c r="BS77">
        <v>-3.8255279709179427E-2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f t="shared" si="1"/>
        <v>0.39738415450941655</v>
      </c>
    </row>
    <row r="78" spans="1:82" x14ac:dyDescent="0.25">
      <c r="A78" t="s">
        <v>227</v>
      </c>
      <c r="B78">
        <v>-0.36580790954530001</v>
      </c>
      <c r="C78">
        <v>-8.8858728811437217E-3</v>
      </c>
      <c r="D78">
        <v>-2.8273134359275538E-2</v>
      </c>
      <c r="E78">
        <v>-6.5156687728225804E-2</v>
      </c>
      <c r="F78">
        <v>-6.1452802778019225E-3</v>
      </c>
      <c r="G78">
        <v>0</v>
      </c>
      <c r="H78">
        <v>0</v>
      </c>
      <c r="I78">
        <v>0</v>
      </c>
      <c r="J78">
        <v>-9.3629861113652037E-3</v>
      </c>
      <c r="K78">
        <v>-5.1864082038277802E-3</v>
      </c>
      <c r="L78">
        <v>0</v>
      </c>
      <c r="M78">
        <v>-3.1712802494960682E-2</v>
      </c>
      <c r="N78">
        <v>-9.0111544587317571E-2</v>
      </c>
      <c r="O78">
        <v>-1.6685569745277719E-2</v>
      </c>
      <c r="P78">
        <v>-5.1274135084055282E-2</v>
      </c>
      <c r="Q78">
        <v>0</v>
      </c>
      <c r="R78">
        <v>-1.5523496795147727E-2</v>
      </c>
      <c r="S78">
        <v>0</v>
      </c>
      <c r="T78">
        <v>0</v>
      </c>
      <c r="U78">
        <v>-1.6398485873579546E-2</v>
      </c>
      <c r="V78">
        <v>0</v>
      </c>
      <c r="W78">
        <v>-0.10485535614586006</v>
      </c>
      <c r="X78">
        <v>0</v>
      </c>
      <c r="Y78">
        <v>0</v>
      </c>
      <c r="Z78">
        <v>-4.0455007194919707E-2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-3.3004582003791021E-2</v>
      </c>
      <c r="AI78">
        <v>0</v>
      </c>
      <c r="AJ78">
        <v>0</v>
      </c>
      <c r="AK78">
        <v>-0.22602965916584009</v>
      </c>
      <c r="AL78">
        <v>-0.36762606425002303</v>
      </c>
      <c r="AM78">
        <v>-1.711549477504231E-2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-3.7294270730860793E-2</v>
      </c>
      <c r="BM78">
        <v>-1.4118301593434336E-2</v>
      </c>
      <c r="BN78">
        <v>-2.2341259388393583E-2</v>
      </c>
      <c r="BO78">
        <v>-8.5823588991322964E-3</v>
      </c>
      <c r="BP78">
        <v>0</v>
      </c>
      <c r="BQ78">
        <v>0</v>
      </c>
      <c r="BR78">
        <v>0</v>
      </c>
      <c r="BS78">
        <v>-4.944283792314084E-3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-1.1309117112957397E-2</v>
      </c>
      <c r="CB78">
        <v>0</v>
      </c>
      <c r="CC78">
        <v>0</v>
      </c>
      <c r="CD78">
        <f t="shared" si="1"/>
        <v>0.36471710511608701</v>
      </c>
    </row>
    <row r="79" spans="1:82" x14ac:dyDescent="0.25">
      <c r="A79" t="s">
        <v>228</v>
      </c>
      <c r="B79">
        <v>-0.26428889130267447</v>
      </c>
      <c r="C79">
        <v>-6.7091352243426175E-2</v>
      </c>
      <c r="D79">
        <v>-3.0562514188794063E-2</v>
      </c>
      <c r="E79">
        <v>-0.137537946062739</v>
      </c>
      <c r="F79">
        <v>-5.8581598353522075E-3</v>
      </c>
      <c r="G79">
        <v>0</v>
      </c>
      <c r="H79">
        <v>0</v>
      </c>
      <c r="I79">
        <v>-8.2089719274274723E-3</v>
      </c>
      <c r="J79">
        <v>-0.17771279245703303</v>
      </c>
      <c r="K79">
        <v>-6.5279616664167803E-2</v>
      </c>
      <c r="L79">
        <v>0</v>
      </c>
      <c r="M79">
        <v>-4.1207646421926432E-2</v>
      </c>
      <c r="N79">
        <v>-7.1185768964626195E-2</v>
      </c>
      <c r="O79">
        <v>-1.4179647665273937E-2</v>
      </c>
      <c r="P79">
        <v>-3.9553603897184417E-2</v>
      </c>
      <c r="Q79">
        <v>-1.5782229818864998E-2</v>
      </c>
      <c r="R79">
        <v>-1.1317126265209393E-2</v>
      </c>
      <c r="S79">
        <v>0</v>
      </c>
      <c r="T79">
        <v>0</v>
      </c>
      <c r="U79">
        <v>-3.5913059932175632E-2</v>
      </c>
      <c r="V79">
        <v>0</v>
      </c>
      <c r="W79">
        <v>-0.18631259475898401</v>
      </c>
      <c r="X79">
        <v>0</v>
      </c>
      <c r="Y79">
        <v>0</v>
      </c>
      <c r="Z79">
        <v>-7.8742847206555791E-2</v>
      </c>
      <c r="AA79">
        <v>-3.6289379448347699E-3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-2.3167219275400899E-2</v>
      </c>
      <c r="AH79">
        <v>-4.8776367109414812E-2</v>
      </c>
      <c r="AI79">
        <v>0</v>
      </c>
      <c r="AJ79">
        <v>0</v>
      </c>
      <c r="AK79">
        <v>-2.674525235389775E-3</v>
      </c>
      <c r="AL79">
        <v>-1.7730468074531984E-2</v>
      </c>
      <c r="AM79">
        <v>-6.0161308881104768E-4</v>
      </c>
      <c r="AN79">
        <v>-1.3384578585650163E-3</v>
      </c>
      <c r="AO79">
        <v>0</v>
      </c>
      <c r="AP79">
        <v>0</v>
      </c>
      <c r="AQ79">
        <v>0</v>
      </c>
      <c r="AR79">
        <v>0</v>
      </c>
      <c r="AS79">
        <v>-2.6179426351098925E-3</v>
      </c>
      <c r="AT79">
        <v>0</v>
      </c>
      <c r="AU79">
        <v>0</v>
      </c>
      <c r="AV79">
        <v>0</v>
      </c>
      <c r="AW79">
        <v>-1.633458868115683E-3</v>
      </c>
      <c r="AX79">
        <v>0</v>
      </c>
      <c r="AY79">
        <v>-1.3768694708703381E-4</v>
      </c>
      <c r="AZ79">
        <v>0</v>
      </c>
      <c r="BA79">
        <v>0</v>
      </c>
      <c r="BB79">
        <v>0</v>
      </c>
      <c r="BC79">
        <v>0</v>
      </c>
      <c r="BD79">
        <v>-9.3004683317425584E-4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-1.4762669126094492E-2</v>
      </c>
      <c r="BK79">
        <v>0</v>
      </c>
      <c r="BL79">
        <v>-2.8443520874511522E-2</v>
      </c>
      <c r="BM79">
        <v>0</v>
      </c>
      <c r="BN79">
        <v>0</v>
      </c>
      <c r="BO79">
        <v>0</v>
      </c>
      <c r="BP79">
        <v>0</v>
      </c>
      <c r="BQ79">
        <v>-1.7692174220950044E-2</v>
      </c>
      <c r="BR79">
        <v>0</v>
      </c>
      <c r="BS79">
        <v>-2.0246547346060743E-2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-6.6278432917499866E-3</v>
      </c>
      <c r="CB79">
        <v>0</v>
      </c>
      <c r="CC79">
        <v>-6.5088088292987608E-4</v>
      </c>
      <c r="CD79">
        <f t="shared" si="1"/>
        <v>0.32916165269554398</v>
      </c>
    </row>
    <row r="80" spans="1:82" x14ac:dyDescent="0.25">
      <c r="A80" t="s">
        <v>229</v>
      </c>
      <c r="B80">
        <v>-0.26816128847468196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-0.16801762756811384</v>
      </c>
      <c r="V80">
        <v>0</v>
      </c>
      <c r="W80">
        <v>-0.36579104329027629</v>
      </c>
      <c r="X80">
        <v>0</v>
      </c>
      <c r="Y80">
        <v>0</v>
      </c>
      <c r="Z80">
        <v>-0.23561698898588118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-0.18934444668180631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-6.3990528862657436E-2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-0.3581964071822516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f t="shared" si="1"/>
        <v>0.37633690265517961</v>
      </c>
    </row>
    <row r="81" spans="1:82" x14ac:dyDescent="0.25">
      <c r="A81" t="s">
        <v>230</v>
      </c>
      <c r="B81">
        <v>-0.24743920632749117</v>
      </c>
      <c r="C81">
        <v>0</v>
      </c>
      <c r="D81">
        <v>-5.3748277545645727E-2</v>
      </c>
      <c r="E81">
        <v>-4.2828795249728491E-2</v>
      </c>
      <c r="F81">
        <v>0</v>
      </c>
      <c r="G81">
        <v>0</v>
      </c>
      <c r="H81">
        <v>0</v>
      </c>
      <c r="I81">
        <v>0</v>
      </c>
      <c r="J81">
        <v>-1.6501756844922492E-2</v>
      </c>
      <c r="K81">
        <v>-5.2739908205286089E-2</v>
      </c>
      <c r="L81">
        <v>0</v>
      </c>
      <c r="M81">
        <v>-7.1648748197113643E-2</v>
      </c>
      <c r="N81">
        <v>-0.14928992105485936</v>
      </c>
      <c r="O81">
        <v>-3.6129795307701842E-2</v>
      </c>
      <c r="P81">
        <v>-1.8600989358345241E-2</v>
      </c>
      <c r="Q81">
        <v>0</v>
      </c>
      <c r="R81">
        <v>0</v>
      </c>
      <c r="S81">
        <v>0</v>
      </c>
      <c r="T81">
        <v>0</v>
      </c>
      <c r="U81">
        <v>-5.9401525952663313E-2</v>
      </c>
      <c r="V81">
        <v>0</v>
      </c>
      <c r="W81">
        <v>-0.11201369437517267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-0.16429473988493712</v>
      </c>
      <c r="AI81">
        <v>0</v>
      </c>
      <c r="AJ81">
        <v>0</v>
      </c>
      <c r="AK81">
        <v>-8.7065884618636111E-2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-6.2193230625844824E-3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-0.11168531483648429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-5.7374564005792127E-2</v>
      </c>
      <c r="BM81">
        <v>0</v>
      </c>
      <c r="BN81">
        <v>-2.8894570300446499E-2</v>
      </c>
      <c r="BO81">
        <v>-6.0211278999410421E-3</v>
      </c>
      <c r="BP81">
        <v>0</v>
      </c>
      <c r="BQ81">
        <v>0</v>
      </c>
      <c r="BR81">
        <v>0</v>
      </c>
      <c r="BS81">
        <v>-1.170271916209095E-2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f t="shared" si="1"/>
        <v>0.30433426662389318</v>
      </c>
    </row>
    <row r="82" spans="1:82" x14ac:dyDescent="0.25">
      <c r="A82" t="s">
        <v>231</v>
      </c>
      <c r="B82">
        <v>-0.34886277479767913</v>
      </c>
      <c r="C82">
        <v>-6.4286010080056535E-2</v>
      </c>
      <c r="D82">
        <v>-4.738114782475613E-2</v>
      </c>
      <c r="E82">
        <v>-6.8057867927338131E-2</v>
      </c>
      <c r="F82">
        <v>-2.8910110225007055E-3</v>
      </c>
      <c r="G82">
        <v>0</v>
      </c>
      <c r="H82">
        <v>0</v>
      </c>
      <c r="I82">
        <v>-5.5636050524209939E-2</v>
      </c>
      <c r="J82">
        <v>-6.7804585209939369E-3</v>
      </c>
      <c r="K82">
        <v>-1.3083299057152234E-2</v>
      </c>
      <c r="L82">
        <v>-9.817472423383472E-2</v>
      </c>
      <c r="M82">
        <v>-2.2564295130657538E-2</v>
      </c>
      <c r="N82">
        <v>-3.5303704073758317E-2</v>
      </c>
      <c r="O82">
        <v>-5.4919992734336013E-3</v>
      </c>
      <c r="P82">
        <v>-2.2506810484735608E-2</v>
      </c>
      <c r="Q82">
        <v>-3.2601333583958503E-2</v>
      </c>
      <c r="R82">
        <v>0</v>
      </c>
      <c r="S82">
        <v>0</v>
      </c>
      <c r="T82">
        <v>0</v>
      </c>
      <c r="U82">
        <v>-1.1610789870277716E-2</v>
      </c>
      <c r="V82">
        <v>0</v>
      </c>
      <c r="W82">
        <v>-3.1850637196981696E-2</v>
      </c>
      <c r="X82">
        <v>0</v>
      </c>
      <c r="Y82">
        <v>0</v>
      </c>
      <c r="Z82">
        <v>-5.8747811997060244E-2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-2.2781237049363133E-3</v>
      </c>
      <c r="AH82">
        <v>-2.113457763109497E-2</v>
      </c>
      <c r="AI82">
        <v>0</v>
      </c>
      <c r="AJ82">
        <v>0</v>
      </c>
      <c r="AK82">
        <v>-0.16622350084389953</v>
      </c>
      <c r="AL82">
        <v>-0.36049663691983302</v>
      </c>
      <c r="AM82">
        <v>-5.6753686158103802E-3</v>
      </c>
      <c r="AN82">
        <v>-9.2538642731772123E-3</v>
      </c>
      <c r="AO82">
        <v>0</v>
      </c>
      <c r="AP82">
        <v>0</v>
      </c>
      <c r="AQ82">
        <v>0</v>
      </c>
      <c r="AR82">
        <v>-1.4000827502899148E-3</v>
      </c>
      <c r="AS82">
        <v>-3.5515507714888462E-4</v>
      </c>
      <c r="AT82">
        <v>0</v>
      </c>
      <c r="AU82">
        <v>0</v>
      </c>
      <c r="AV82">
        <v>-1.6785370582415263E-2</v>
      </c>
      <c r="AW82">
        <v>-3.5421665885292136E-2</v>
      </c>
      <c r="AX82">
        <v>0</v>
      </c>
      <c r="AY82">
        <v>-1.3730485753625404E-4</v>
      </c>
      <c r="AZ82">
        <v>0</v>
      </c>
      <c r="BA82">
        <v>0</v>
      </c>
      <c r="BB82">
        <v>0</v>
      </c>
      <c r="BC82">
        <v>-6.9110971403518176E-4</v>
      </c>
      <c r="BD82">
        <v>0</v>
      </c>
      <c r="BE82">
        <v>0</v>
      </c>
      <c r="BF82">
        <v>0</v>
      </c>
      <c r="BG82">
        <v>0</v>
      </c>
      <c r="BH82">
        <v>-4.1205097872790315E-3</v>
      </c>
      <c r="BI82">
        <v>0</v>
      </c>
      <c r="BJ82">
        <v>0</v>
      </c>
      <c r="BK82">
        <v>0</v>
      </c>
      <c r="BL82">
        <v>-6.3228915559814759E-3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-1.9453909853506753E-2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-3.1264625416116791E-3</v>
      </c>
      <c r="BZ82">
        <v>0</v>
      </c>
      <c r="CA82">
        <v>-2.1343212506374724E-3</v>
      </c>
      <c r="CB82">
        <v>0</v>
      </c>
      <c r="CC82">
        <v>0</v>
      </c>
      <c r="CD82">
        <f t="shared" si="1"/>
        <v>0.36075581306034643</v>
      </c>
    </row>
    <row r="83" spans="1:82" x14ac:dyDescent="0.25">
      <c r="A83" t="s">
        <v>232</v>
      </c>
      <c r="B83">
        <v>-0.14475951358727651</v>
      </c>
      <c r="C83">
        <v>-6.2240494689371435E-2</v>
      </c>
      <c r="D83">
        <v>-3.5879184708185533E-2</v>
      </c>
      <c r="E83">
        <v>-0.12042593958325136</v>
      </c>
      <c r="F83">
        <v>-3.9292602114781916E-4</v>
      </c>
      <c r="G83">
        <v>0</v>
      </c>
      <c r="H83">
        <v>0</v>
      </c>
      <c r="I83">
        <v>-1.2361170523695314E-3</v>
      </c>
      <c r="J83">
        <v>-2.6299988449788304E-2</v>
      </c>
      <c r="K83">
        <v>0</v>
      </c>
      <c r="L83">
        <v>0</v>
      </c>
      <c r="M83">
        <v>-4.1531307242263074E-2</v>
      </c>
      <c r="N83">
        <v>-5.0606396488445907E-2</v>
      </c>
      <c r="O83">
        <v>-1.1746041449586705E-2</v>
      </c>
      <c r="P83">
        <v>-1.7576927441292614E-3</v>
      </c>
      <c r="Q83">
        <v>-3.8527560794853553E-2</v>
      </c>
      <c r="R83">
        <v>-5.8630034339832229E-3</v>
      </c>
      <c r="S83">
        <v>0</v>
      </c>
      <c r="T83">
        <v>-2.0928517576918851E-4</v>
      </c>
      <c r="U83">
        <v>-3.2266728283511098E-2</v>
      </c>
      <c r="V83">
        <v>0</v>
      </c>
      <c r="W83">
        <v>-6.0662346045594839E-2</v>
      </c>
      <c r="X83">
        <v>0</v>
      </c>
      <c r="Y83">
        <v>0</v>
      </c>
      <c r="Z83">
        <v>-1.390797836198434E-2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-9.4021481701749652E-3</v>
      </c>
      <c r="AI83">
        <v>0</v>
      </c>
      <c r="AJ83">
        <v>0</v>
      </c>
      <c r="AK83">
        <v>-7.8551913977683824E-2</v>
      </c>
      <c r="AL83">
        <v>-5.4426708395548418E-2</v>
      </c>
      <c r="AM83">
        <v>-3.7626457998499708E-3</v>
      </c>
      <c r="AN83">
        <v>-8.5448511252949363E-4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-5.347142370789919E-4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-1.0801967113165097E-3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-2.1232652226620117E-3</v>
      </c>
      <c r="BJ83">
        <v>-1.2447274386934293E-2</v>
      </c>
      <c r="BK83">
        <v>0</v>
      </c>
      <c r="BL83">
        <v>-1.5319821525886889E-2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-2.88022166353501E-3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-4.7210177559480395E-3</v>
      </c>
      <c r="CB83">
        <v>0</v>
      </c>
      <c r="CC83">
        <v>0</v>
      </c>
      <c r="CD83">
        <f t="shared" si="1"/>
        <v>0.19041803864634857</v>
      </c>
    </row>
    <row r="84" spans="1:82" x14ac:dyDescent="0.25">
      <c r="A84" t="s">
        <v>233</v>
      </c>
      <c r="B84">
        <v>-0.12219544336249662</v>
      </c>
      <c r="C84">
        <v>-2.1558747272432302E-2</v>
      </c>
      <c r="D84">
        <v>-3.7037864563952458E-2</v>
      </c>
      <c r="E84">
        <v>-9.5229864040453652E-2</v>
      </c>
      <c r="F84">
        <v>-7.1694567725061071E-4</v>
      </c>
      <c r="G84">
        <v>0</v>
      </c>
      <c r="H84">
        <v>0</v>
      </c>
      <c r="I84">
        <v>-5.4183984104792934E-3</v>
      </c>
      <c r="J84">
        <v>-2.1223964183241999E-2</v>
      </c>
      <c r="K84">
        <v>-3.1982279615722347E-3</v>
      </c>
      <c r="L84">
        <v>0</v>
      </c>
      <c r="M84">
        <v>-5.8950461273249044E-2</v>
      </c>
      <c r="N84">
        <v>-9.2976969669826326E-2</v>
      </c>
      <c r="O84">
        <v>-1.8965754312622894E-2</v>
      </c>
      <c r="P84">
        <v>-1.3014988006260369E-2</v>
      </c>
      <c r="Q84">
        <v>-1.0940931240128177E-2</v>
      </c>
      <c r="R84">
        <v>-3.4412922148182867E-2</v>
      </c>
      <c r="S84">
        <v>-8.718199788335726E-3</v>
      </c>
      <c r="T84">
        <v>0</v>
      </c>
      <c r="U84">
        <v>-1.6599439386107851E-2</v>
      </c>
      <c r="V84">
        <v>0</v>
      </c>
      <c r="W84">
        <v>-6.6877778995559384E-2</v>
      </c>
      <c r="X84">
        <v>-9.2420253283369454E-4</v>
      </c>
      <c r="Y84">
        <v>0</v>
      </c>
      <c r="Z84">
        <v>-2.6629406659790304E-2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-1.5482056319253063E-3</v>
      </c>
      <c r="AG84">
        <v>-1.1015424874154956E-3</v>
      </c>
      <c r="AH84">
        <v>-1.5522123061481815E-2</v>
      </c>
      <c r="AI84">
        <v>0</v>
      </c>
      <c r="AJ84">
        <v>0</v>
      </c>
      <c r="AK84">
        <v>-8.6895978078394562E-4</v>
      </c>
      <c r="AL84">
        <v>-4.9311159496908431E-3</v>
      </c>
      <c r="AM84">
        <v>0</v>
      </c>
      <c r="AN84">
        <v>-5.0485862480428802E-4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-3.0653330156234519E-4</v>
      </c>
      <c r="BD84">
        <v>-8.6466304905636943E-4</v>
      </c>
      <c r="BE84">
        <v>0</v>
      </c>
      <c r="BF84">
        <v>0</v>
      </c>
      <c r="BG84">
        <v>0</v>
      </c>
      <c r="BH84">
        <v>-7.3311175901771255E-4</v>
      </c>
      <c r="BI84">
        <v>0</v>
      </c>
      <c r="BJ84">
        <v>0</v>
      </c>
      <c r="BK84">
        <v>0</v>
      </c>
      <c r="BL84">
        <v>-1.8420243192388327E-2</v>
      </c>
      <c r="BM84">
        <v>-1.0036137280715216E-4</v>
      </c>
      <c r="BN84">
        <v>-4.7120914232868984E-3</v>
      </c>
      <c r="BO84">
        <v>-4.3844236828327978E-4</v>
      </c>
      <c r="BP84">
        <v>0</v>
      </c>
      <c r="BQ84">
        <v>-2.1529245503634832E-3</v>
      </c>
      <c r="BR84">
        <v>0</v>
      </c>
      <c r="BS84">
        <v>-1.1750677375824104E-3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-1.0949857899793615E-2</v>
      </c>
      <c r="CB84">
        <v>0</v>
      </c>
      <c r="CC84">
        <v>0</v>
      </c>
      <c r="CD84">
        <f t="shared" si="1"/>
        <v>0.16428941941577152</v>
      </c>
    </row>
    <row r="85" spans="1:82" x14ac:dyDescent="0.25">
      <c r="A85" t="s">
        <v>234</v>
      </c>
      <c r="B85">
        <v>-0.11486282775152967</v>
      </c>
      <c r="C85">
        <v>-1.215597953702875E-2</v>
      </c>
      <c r="D85">
        <v>-3.8720767049151041E-2</v>
      </c>
      <c r="E85">
        <v>-6.4643773131882576E-2</v>
      </c>
      <c r="F85">
        <v>-1.9724974788546913E-3</v>
      </c>
      <c r="G85">
        <v>0</v>
      </c>
      <c r="H85">
        <v>0</v>
      </c>
      <c r="I85">
        <v>-1.7635181129549129E-3</v>
      </c>
      <c r="J85">
        <v>-2.1406168064537635E-2</v>
      </c>
      <c r="K85">
        <v>-5.4463944464827217E-3</v>
      </c>
      <c r="L85">
        <v>0</v>
      </c>
      <c r="M85">
        <v>-5.0103509294069135E-2</v>
      </c>
      <c r="N85">
        <v>-9.7407186752087593E-2</v>
      </c>
      <c r="O85">
        <v>-8.2762412725612688E-3</v>
      </c>
      <c r="P85">
        <v>-5.7627083239543053E-3</v>
      </c>
      <c r="Q85">
        <v>0</v>
      </c>
      <c r="R85">
        <v>0</v>
      </c>
      <c r="S85">
        <v>0</v>
      </c>
      <c r="T85">
        <v>0</v>
      </c>
      <c r="U85">
        <v>-3.0499496575009197E-3</v>
      </c>
      <c r="V85">
        <v>0</v>
      </c>
      <c r="W85">
        <v>-5.3313274474556617E-2</v>
      </c>
      <c r="X85">
        <v>0</v>
      </c>
      <c r="Y85">
        <v>0</v>
      </c>
      <c r="Z85">
        <v>-5.0551130562582541E-3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-9.537319630845309E-3</v>
      </c>
      <c r="AI85">
        <v>0</v>
      </c>
      <c r="AJ85">
        <v>0</v>
      </c>
      <c r="AK85">
        <v>-8.2407511596345823E-2</v>
      </c>
      <c r="AL85">
        <v>-4.3267741017966793E-2</v>
      </c>
      <c r="AM85">
        <v>0</v>
      </c>
      <c r="AN85">
        <v>-2.8180853885373348E-4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-3.3150740414425697E-3</v>
      </c>
      <c r="BI85">
        <v>0</v>
      </c>
      <c r="BJ85">
        <v>0</v>
      </c>
      <c r="BK85">
        <v>0</v>
      </c>
      <c r="BL85">
        <v>-2.9265645270503859E-2</v>
      </c>
      <c r="BM85">
        <v>0</v>
      </c>
      <c r="BN85">
        <v>0</v>
      </c>
      <c r="BO85">
        <v>-1.1722993449396516E-3</v>
      </c>
      <c r="BP85">
        <v>0</v>
      </c>
      <c r="BQ85">
        <v>0</v>
      </c>
      <c r="BR85">
        <v>0</v>
      </c>
      <c r="BS85">
        <v>-2.4536642798404621E-4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-3.6264148981707284E-3</v>
      </c>
      <c r="CB85">
        <v>0</v>
      </c>
      <c r="CC85">
        <v>0</v>
      </c>
      <c r="CD85">
        <f t="shared" si="1"/>
        <v>0.14994411124097659</v>
      </c>
    </row>
    <row r="86" spans="1:82" x14ac:dyDescent="0.25">
      <c r="A86" t="s">
        <v>235</v>
      </c>
      <c r="B86">
        <v>-0.26852426735506074</v>
      </c>
      <c r="C86">
        <v>-1.7879702087977154E-2</v>
      </c>
      <c r="D86">
        <v>-3.3830904284005293E-2</v>
      </c>
      <c r="E86">
        <v>-8.7430170284164624E-2</v>
      </c>
      <c r="F86">
        <v>-1.2616126347123724E-3</v>
      </c>
      <c r="G86">
        <v>0</v>
      </c>
      <c r="H86">
        <v>0</v>
      </c>
      <c r="I86">
        <v>-1.4307809229150363E-2</v>
      </c>
      <c r="J86">
        <v>-1.8257877705351529E-2</v>
      </c>
      <c r="K86">
        <v>-5.5940646092868578E-2</v>
      </c>
      <c r="L86">
        <v>-0.11588234732483761</v>
      </c>
      <c r="M86">
        <v>-4.6388883498584617E-2</v>
      </c>
      <c r="N86">
        <v>-6.3655121942408285E-2</v>
      </c>
      <c r="O86">
        <v>-1.9084466819895042E-2</v>
      </c>
      <c r="P86">
        <v>-1.4062863910579287E-2</v>
      </c>
      <c r="Q86">
        <v>-2.0429197404716215E-2</v>
      </c>
      <c r="R86">
        <v>0</v>
      </c>
      <c r="S86">
        <v>0</v>
      </c>
      <c r="T86">
        <v>0</v>
      </c>
      <c r="U86">
        <v>-2.3471058058359726E-2</v>
      </c>
      <c r="V86">
        <v>0</v>
      </c>
      <c r="W86">
        <v>-7.7497930177601121E-2</v>
      </c>
      <c r="X86">
        <v>0</v>
      </c>
      <c r="Y86">
        <v>0</v>
      </c>
      <c r="Z86">
        <v>-9.1063444081219386E-2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-2.6015014889526396E-3</v>
      </c>
      <c r="AH86">
        <v>-2.5070250453338203E-2</v>
      </c>
      <c r="AI86">
        <v>0</v>
      </c>
      <c r="AJ86">
        <v>0</v>
      </c>
      <c r="AK86">
        <v>-0.13376106449757005</v>
      </c>
      <c r="AL86">
        <v>-0.23000081284039287</v>
      </c>
      <c r="AM86">
        <v>-3.7850030858982498E-3</v>
      </c>
      <c r="AN86">
        <v>-1.9253759338734171E-4</v>
      </c>
      <c r="AO86">
        <v>0</v>
      </c>
      <c r="AP86">
        <v>0</v>
      </c>
      <c r="AQ86">
        <v>0</v>
      </c>
      <c r="AR86">
        <v>-3.5867500799323306E-4</v>
      </c>
      <c r="AS86">
        <v>0</v>
      </c>
      <c r="AT86">
        <v>0</v>
      </c>
      <c r="AU86">
        <v>0</v>
      </c>
      <c r="AV86">
        <v>-1.0506298734797711E-3</v>
      </c>
      <c r="AW86">
        <v>-8.075257654475896E-3</v>
      </c>
      <c r="AX86">
        <v>0</v>
      </c>
      <c r="AY86">
        <v>-1.249357532812018E-3</v>
      </c>
      <c r="AZ86">
        <v>0</v>
      </c>
      <c r="BA86">
        <v>0</v>
      </c>
      <c r="BB86">
        <v>0</v>
      </c>
      <c r="BC86">
        <v>0</v>
      </c>
      <c r="BD86">
        <v>-2.1786141963117374E-4</v>
      </c>
      <c r="BE86">
        <v>0</v>
      </c>
      <c r="BF86">
        <v>0</v>
      </c>
      <c r="BG86">
        <v>0</v>
      </c>
      <c r="BH86">
        <v>-6.788357377778292E-4</v>
      </c>
      <c r="BI86">
        <v>0</v>
      </c>
      <c r="BJ86">
        <v>0</v>
      </c>
      <c r="BK86">
        <v>0</v>
      </c>
      <c r="BL86">
        <v>-1.9366907903917843E-2</v>
      </c>
      <c r="BM86">
        <v>0</v>
      </c>
      <c r="BN86">
        <v>-1.7468940069874806E-3</v>
      </c>
      <c r="BO86">
        <v>0</v>
      </c>
      <c r="BP86">
        <v>0</v>
      </c>
      <c r="BQ86">
        <v>-2.3563068325764173E-4</v>
      </c>
      <c r="BR86">
        <v>-8.4181273020615297E-4</v>
      </c>
      <c r="BS86">
        <v>-3.0600248157467855E-2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-7.6712178852654722E-3</v>
      </c>
      <c r="CA86">
        <v>-7.0412041437981007E-3</v>
      </c>
      <c r="CB86">
        <v>0</v>
      </c>
      <c r="CC86">
        <v>-4.9655459040379689E-4</v>
      </c>
      <c r="CD86">
        <f t="shared" si="1"/>
        <v>0.32953030197315808</v>
      </c>
    </row>
    <row r="87" spans="1:82" x14ac:dyDescent="0.25">
      <c r="A87" t="s">
        <v>236</v>
      </c>
      <c r="B87">
        <v>-0.11249674272758908</v>
      </c>
      <c r="C87">
        <v>-3.2303649293131828E-2</v>
      </c>
      <c r="D87">
        <v>-4.1041810183022637E-2</v>
      </c>
      <c r="E87">
        <v>-7.5625257412437766E-2</v>
      </c>
      <c r="F87">
        <v>0</v>
      </c>
      <c r="G87">
        <v>0</v>
      </c>
      <c r="H87">
        <v>0</v>
      </c>
      <c r="I87">
        <v>-9.282777245077224E-4</v>
      </c>
      <c r="J87">
        <v>-1.0094270330013394E-2</v>
      </c>
      <c r="K87">
        <v>0</v>
      </c>
      <c r="L87">
        <v>0</v>
      </c>
      <c r="M87">
        <v>-4.1042056793804724E-2</v>
      </c>
      <c r="N87">
        <v>-6.3071558198890834E-2</v>
      </c>
      <c r="O87">
        <v>-1.3784493081481625E-2</v>
      </c>
      <c r="P87">
        <v>-1.4902684445676675E-2</v>
      </c>
      <c r="Q87">
        <v>-3.9921176121216165E-2</v>
      </c>
      <c r="R87">
        <v>0</v>
      </c>
      <c r="S87">
        <v>0</v>
      </c>
      <c r="T87">
        <v>0</v>
      </c>
      <c r="U87">
        <v>-1.1580586520823916E-2</v>
      </c>
      <c r="V87">
        <v>-1.2187523333002639E-3</v>
      </c>
      <c r="W87">
        <v>-3.2776500910756672E-2</v>
      </c>
      <c r="X87">
        <v>0</v>
      </c>
      <c r="Y87">
        <v>0</v>
      </c>
      <c r="Z87">
        <v>-2.2992174755976712E-3</v>
      </c>
      <c r="AA87">
        <v>-2.3081776815713651E-3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-9.9293425842845815E-3</v>
      </c>
      <c r="AH87">
        <v>-4.9626158255847786E-3</v>
      </c>
      <c r="AI87">
        <v>0</v>
      </c>
      <c r="AJ87">
        <v>0</v>
      </c>
      <c r="AK87">
        <v>-5.519201941509231E-2</v>
      </c>
      <c r="AL87">
        <v>-8.2359749285263253E-2</v>
      </c>
      <c r="AM87">
        <v>-1.9675001375336781E-3</v>
      </c>
      <c r="AN87">
        <v>-3.221925598596573E-3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-4.5951929412688829E-4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-5.0017358615487223E-3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-6.9182372136247458E-4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-4.9591587272722927E-3</v>
      </c>
      <c r="CB87">
        <v>0</v>
      </c>
      <c r="CC87">
        <v>0</v>
      </c>
      <c r="CD87">
        <f t="shared" si="1"/>
        <v>0.15156014717694988</v>
      </c>
    </row>
    <row r="88" spans="1:82" x14ac:dyDescent="0.25">
      <c r="A88" t="s">
        <v>237</v>
      </c>
      <c r="B88">
        <v>-0.28208869179420565</v>
      </c>
      <c r="C88">
        <v>-1.3720410728154959E-2</v>
      </c>
      <c r="D88">
        <v>-3.2863760082253231E-2</v>
      </c>
      <c r="E88">
        <v>-9.3709654037235676E-2</v>
      </c>
      <c r="F88">
        <v>-1.5221758923884715E-3</v>
      </c>
      <c r="G88">
        <v>0</v>
      </c>
      <c r="H88">
        <v>0</v>
      </c>
      <c r="I88">
        <v>-1.2216576113611626E-3</v>
      </c>
      <c r="J88">
        <v>-1.6401256602668682E-2</v>
      </c>
      <c r="K88">
        <v>0</v>
      </c>
      <c r="L88">
        <v>0</v>
      </c>
      <c r="M88">
        <v>-2.7681089925090784E-2</v>
      </c>
      <c r="N88">
        <v>-6.1322657309579073E-2</v>
      </c>
      <c r="O88">
        <v>-6.365568822759419E-3</v>
      </c>
      <c r="P88">
        <v>-4.0321824578307868E-3</v>
      </c>
      <c r="Q88">
        <v>-1.3090972733870757E-2</v>
      </c>
      <c r="R88">
        <v>-1.892653852912974E-3</v>
      </c>
      <c r="S88">
        <v>0</v>
      </c>
      <c r="T88">
        <v>-2.6252700389935705E-4</v>
      </c>
      <c r="U88">
        <v>-8.1364080840162518E-3</v>
      </c>
      <c r="V88">
        <v>0</v>
      </c>
      <c r="W88">
        <v>-5.2320264566775278E-2</v>
      </c>
      <c r="X88">
        <v>0</v>
      </c>
      <c r="Y88">
        <v>0</v>
      </c>
      <c r="Z88">
        <v>-5.8353084992343743E-3</v>
      </c>
      <c r="AA88">
        <v>-4.4938110656392663E-4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-2.5597554489606754E-3</v>
      </c>
      <c r="AH88">
        <v>-6.2144623206539977E-3</v>
      </c>
      <c r="AI88">
        <v>0</v>
      </c>
      <c r="AJ88">
        <v>0</v>
      </c>
      <c r="AK88">
        <v>-0.26426155875098989</v>
      </c>
      <c r="AL88">
        <v>-0.2775647958309746</v>
      </c>
      <c r="AM88">
        <v>-5.8322400786365736E-3</v>
      </c>
      <c r="AN88">
        <v>-4.1609909095916536E-3</v>
      </c>
      <c r="AO88">
        <v>-2.6909048992336095E-3</v>
      </c>
      <c r="AP88">
        <v>0</v>
      </c>
      <c r="AQ88">
        <v>0</v>
      </c>
      <c r="AR88">
        <v>-7.8089304658953253E-4</v>
      </c>
      <c r="AS88">
        <v>0</v>
      </c>
      <c r="AT88">
        <v>0</v>
      </c>
      <c r="AU88">
        <v>0</v>
      </c>
      <c r="AV88">
        <v>-6.8278680053726641E-3</v>
      </c>
      <c r="AW88">
        <v>-3.0269991016311977E-3</v>
      </c>
      <c r="AX88">
        <v>0</v>
      </c>
      <c r="AY88">
        <v>-2.3520331471260479E-4</v>
      </c>
      <c r="AZ88">
        <v>0</v>
      </c>
      <c r="BA88">
        <v>0</v>
      </c>
      <c r="BB88">
        <v>0</v>
      </c>
      <c r="BC88">
        <v>-4.2316773922082307E-4</v>
      </c>
      <c r="BD88">
        <v>-3.854894545643132E-4</v>
      </c>
      <c r="BE88">
        <v>0</v>
      </c>
      <c r="BF88">
        <v>0</v>
      </c>
      <c r="BG88">
        <v>0</v>
      </c>
      <c r="BH88">
        <v>-2.1950526469501032E-3</v>
      </c>
      <c r="BI88">
        <v>0</v>
      </c>
      <c r="BJ88">
        <v>0</v>
      </c>
      <c r="BK88">
        <v>0</v>
      </c>
      <c r="BL88">
        <v>-1.1041739993480531E-2</v>
      </c>
      <c r="BM88">
        <v>0</v>
      </c>
      <c r="BN88">
        <v>-6.8202578369820958E-4</v>
      </c>
      <c r="BO88">
        <v>0</v>
      </c>
      <c r="BP88">
        <v>0</v>
      </c>
      <c r="BQ88">
        <v>-6.3170215489644161E-5</v>
      </c>
      <c r="BR88">
        <v>0</v>
      </c>
      <c r="BS88">
        <v>-2.2173982526203944E-4</v>
      </c>
      <c r="BT88">
        <v>0</v>
      </c>
      <c r="BU88">
        <v>0</v>
      </c>
      <c r="BV88">
        <v>0</v>
      </c>
      <c r="BW88">
        <v>-1.3118767096072595E-4</v>
      </c>
      <c r="BX88">
        <v>0</v>
      </c>
      <c r="BY88">
        <v>0</v>
      </c>
      <c r="BZ88">
        <v>-2.1951985186458214E-3</v>
      </c>
      <c r="CA88">
        <v>-3.5254153670026297E-3</v>
      </c>
      <c r="CB88">
        <v>0</v>
      </c>
      <c r="CC88">
        <v>0</v>
      </c>
      <c r="CD88">
        <f t="shared" si="1"/>
        <v>0.27793908653959232</v>
      </c>
    </row>
    <row r="89" spans="1:82" x14ac:dyDescent="0.25">
      <c r="A89" t="s">
        <v>238</v>
      </c>
      <c r="B89">
        <v>-0.19834943339205269</v>
      </c>
      <c r="C89">
        <v>0</v>
      </c>
      <c r="D89">
        <v>-1.8153912297290332E-2</v>
      </c>
      <c r="E89">
        <v>-1.1648906692560848E-2</v>
      </c>
      <c r="F89">
        <v>0</v>
      </c>
      <c r="G89">
        <v>0</v>
      </c>
      <c r="H89">
        <v>0</v>
      </c>
      <c r="I89">
        <v>-1.2592029422837554E-3</v>
      </c>
      <c r="J89">
        <v>0</v>
      </c>
      <c r="K89">
        <v>0</v>
      </c>
      <c r="L89">
        <v>0</v>
      </c>
      <c r="M89">
        <v>-2.5159314173459225E-2</v>
      </c>
      <c r="N89">
        <v>-7.6497587435996578E-2</v>
      </c>
      <c r="O89">
        <v>-1.172415491377185E-2</v>
      </c>
      <c r="P89">
        <v>-3.3931103058172794E-3</v>
      </c>
      <c r="Q89">
        <v>-1.3737741135219778E-2</v>
      </c>
      <c r="R89">
        <v>-3.9492583818275688E-2</v>
      </c>
      <c r="S89">
        <v>0</v>
      </c>
      <c r="T89">
        <v>0</v>
      </c>
      <c r="U89">
        <v>-9.837788234937082E-3</v>
      </c>
      <c r="V89">
        <v>0</v>
      </c>
      <c r="W89">
        <v>-4.9173020343953086E-2</v>
      </c>
      <c r="X89">
        <v>0</v>
      </c>
      <c r="Y89">
        <v>0</v>
      </c>
      <c r="Z89">
        <v>-1.2071853448441482E-2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-8.7105588895655568E-3</v>
      </c>
      <c r="AH89">
        <v>-1.2193401080443884E-2</v>
      </c>
      <c r="AI89">
        <v>0</v>
      </c>
      <c r="AJ89">
        <v>0</v>
      </c>
      <c r="AK89">
        <v>-0.26770001323455506</v>
      </c>
      <c r="AL89">
        <v>-0.26447688842553685</v>
      </c>
      <c r="AM89">
        <v>-1.0568172417117765E-2</v>
      </c>
      <c r="AN89">
        <v>-5.1093470379864208E-4</v>
      </c>
      <c r="AO89">
        <v>-6.9400328038957447E-3</v>
      </c>
      <c r="AP89">
        <v>-9.6127603600153752E-2</v>
      </c>
      <c r="AQ89">
        <v>0</v>
      </c>
      <c r="AR89">
        <v>-3.1080851876087211E-3</v>
      </c>
      <c r="AS89">
        <v>0</v>
      </c>
      <c r="AT89">
        <v>0</v>
      </c>
      <c r="AU89">
        <v>0</v>
      </c>
      <c r="AV89">
        <v>-5.9686825648676736E-2</v>
      </c>
      <c r="AW89">
        <v>-4.2314528885685494E-2</v>
      </c>
      <c r="AX89">
        <v>0</v>
      </c>
      <c r="AY89">
        <v>-4.1158016924832388E-3</v>
      </c>
      <c r="AZ89">
        <v>0</v>
      </c>
      <c r="BA89">
        <v>0</v>
      </c>
      <c r="BB89">
        <v>0</v>
      </c>
      <c r="BC89">
        <v>-3.0986665960507499E-3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-4.901330859020895E-4</v>
      </c>
      <c r="BR89">
        <v>0</v>
      </c>
      <c r="BS89">
        <v>0</v>
      </c>
      <c r="BT89">
        <v>0</v>
      </c>
      <c r="BU89">
        <v>0</v>
      </c>
      <c r="BV89">
        <v>-3.0049474951421378E-3</v>
      </c>
      <c r="BW89">
        <v>0</v>
      </c>
      <c r="BX89">
        <v>0</v>
      </c>
      <c r="BY89">
        <v>0</v>
      </c>
      <c r="BZ89">
        <v>0</v>
      </c>
      <c r="CA89">
        <v>-9.2360062137533162E-4</v>
      </c>
      <c r="CB89">
        <v>0</v>
      </c>
      <c r="CC89">
        <v>-3.0443306678786832E-4</v>
      </c>
      <c r="CD89">
        <f t="shared" si="1"/>
        <v>0.28634541530170821</v>
      </c>
    </row>
    <row r="90" spans="1:82" x14ac:dyDescent="0.25">
      <c r="A90" t="s">
        <v>239</v>
      </c>
      <c r="B90">
        <v>-0.28764288904276314</v>
      </c>
      <c r="C90">
        <v>-6.3809823948189848E-2</v>
      </c>
      <c r="D90">
        <v>-3.4241897346837885E-2</v>
      </c>
      <c r="E90">
        <v>-0.10285249842697163</v>
      </c>
      <c r="F90">
        <v>-1.6627062635436681E-3</v>
      </c>
      <c r="G90">
        <v>0</v>
      </c>
      <c r="H90">
        <v>0</v>
      </c>
      <c r="I90">
        <v>-2.6175851717905478E-2</v>
      </c>
      <c r="J90">
        <v>-1.7490649982281972E-2</v>
      </c>
      <c r="K90">
        <v>-6.1162411708697469E-3</v>
      </c>
      <c r="L90">
        <v>0</v>
      </c>
      <c r="M90">
        <v>-3.3881693947534285E-2</v>
      </c>
      <c r="N90">
        <v>-2.8083192041143137E-2</v>
      </c>
      <c r="O90">
        <v>-1.2755464166563672E-2</v>
      </c>
      <c r="P90">
        <v>-3.2275309313579623E-3</v>
      </c>
      <c r="Q90">
        <v>-2.16633173616151E-2</v>
      </c>
      <c r="R90">
        <v>0</v>
      </c>
      <c r="S90">
        <v>0</v>
      </c>
      <c r="T90">
        <v>-2.6081151550579393E-4</v>
      </c>
      <c r="U90">
        <v>-2.5277516282094188E-2</v>
      </c>
      <c r="V90">
        <v>0</v>
      </c>
      <c r="W90">
        <v>-3.631383194511921E-2</v>
      </c>
      <c r="X90">
        <v>0</v>
      </c>
      <c r="Y90">
        <v>0</v>
      </c>
      <c r="Z90">
        <v>-3.2439390454950062E-2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-1.2352259926681742E-3</v>
      </c>
      <c r="AG90">
        <v>0</v>
      </c>
      <c r="AH90">
        <v>-4.4110293048564937E-3</v>
      </c>
      <c r="AI90">
        <v>0</v>
      </c>
      <c r="AJ90">
        <v>-3.4300186437744522E-4</v>
      </c>
      <c r="AK90">
        <v>-0.1495808175720445</v>
      </c>
      <c r="AL90">
        <v>-0.31314391501846212</v>
      </c>
      <c r="AM90">
        <v>-6.1968302410635489E-3</v>
      </c>
      <c r="AN90">
        <v>-4.0608892944641265E-3</v>
      </c>
      <c r="AO90">
        <v>-2.2271598936892531E-3</v>
      </c>
      <c r="AP90">
        <v>-2.1541400370082397E-2</v>
      </c>
      <c r="AQ90">
        <v>0</v>
      </c>
      <c r="AR90">
        <v>-7.5752389053808193E-4</v>
      </c>
      <c r="AS90">
        <v>-1.3082075277816304E-4</v>
      </c>
      <c r="AT90">
        <v>0</v>
      </c>
      <c r="AU90">
        <v>0</v>
      </c>
      <c r="AV90">
        <v>-2.8577626544653713E-2</v>
      </c>
      <c r="AW90">
        <v>-4.3904106389205617E-2</v>
      </c>
      <c r="AX90">
        <v>0</v>
      </c>
      <c r="AY90">
        <v>-6.0397483652142791E-3</v>
      </c>
      <c r="AZ90">
        <v>0</v>
      </c>
      <c r="BA90">
        <v>0</v>
      </c>
      <c r="BB90">
        <v>0</v>
      </c>
      <c r="BC90">
        <v>-9.0146357602278418E-4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-1.6236358257711628E-3</v>
      </c>
      <c r="BM90">
        <v>0</v>
      </c>
      <c r="BN90">
        <v>-6.5826713566179173E-4</v>
      </c>
      <c r="BO90">
        <v>0</v>
      </c>
      <c r="BP90">
        <v>0</v>
      </c>
      <c r="BQ90">
        <v>0</v>
      </c>
      <c r="BR90">
        <v>0</v>
      </c>
      <c r="BS90">
        <v>-3.3642715952227425E-3</v>
      </c>
      <c r="BT90">
        <v>0</v>
      </c>
      <c r="BU90">
        <v>0</v>
      </c>
      <c r="BV90">
        <v>0</v>
      </c>
      <c r="BW90">
        <v>0</v>
      </c>
      <c r="BX90">
        <v>-2.3656584903747506E-4</v>
      </c>
      <c r="BY90">
        <v>0</v>
      </c>
      <c r="BZ90">
        <v>0</v>
      </c>
      <c r="CA90">
        <v>-3.4803552732669669E-2</v>
      </c>
      <c r="CB90">
        <v>0</v>
      </c>
      <c r="CC90">
        <v>-8.1836662377333342E-5</v>
      </c>
      <c r="CD90">
        <f t="shared" si="1"/>
        <v>0.30983723026073101</v>
      </c>
    </row>
    <row r="91" spans="1:82" x14ac:dyDescent="0.25">
      <c r="A91" t="s">
        <v>240</v>
      </c>
      <c r="B91">
        <v>-0.2042725650465082</v>
      </c>
      <c r="C91">
        <v>-3.0314551780639264E-2</v>
      </c>
      <c r="D91">
        <v>-4.2719964820853377E-2</v>
      </c>
      <c r="E91">
        <v>-0.10337325698328281</v>
      </c>
      <c r="F91">
        <v>-1.3504246155743556E-3</v>
      </c>
      <c r="G91">
        <v>0</v>
      </c>
      <c r="H91">
        <v>0</v>
      </c>
      <c r="I91">
        <v>-5.7496020957552218E-3</v>
      </c>
      <c r="J91">
        <v>-4.3111857500676407E-2</v>
      </c>
      <c r="K91">
        <v>-2.0355186046677069E-2</v>
      </c>
      <c r="L91">
        <v>0</v>
      </c>
      <c r="M91">
        <v>-3.0552346155970637E-2</v>
      </c>
      <c r="N91">
        <v>-5.6219024661516209E-2</v>
      </c>
      <c r="O91">
        <v>-8.4247679845260194E-3</v>
      </c>
      <c r="P91">
        <v>-4.6012614097593035E-3</v>
      </c>
      <c r="Q91">
        <v>-1.3697468342963219E-2</v>
      </c>
      <c r="R91">
        <v>-6.3304313815313049E-3</v>
      </c>
      <c r="S91">
        <v>0</v>
      </c>
      <c r="T91">
        <v>-3.5793729216683387E-4</v>
      </c>
      <c r="U91">
        <v>-1.7118454081705325E-2</v>
      </c>
      <c r="V91">
        <v>0</v>
      </c>
      <c r="W91">
        <v>-9.1395007688262364E-2</v>
      </c>
      <c r="X91">
        <v>0</v>
      </c>
      <c r="Y91">
        <v>0</v>
      </c>
      <c r="Z91">
        <v>-7.2172762750772099E-2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-5.9352796980241627E-4</v>
      </c>
      <c r="AG91">
        <v>0</v>
      </c>
      <c r="AH91">
        <v>-2.5930180231949575E-2</v>
      </c>
      <c r="AI91">
        <v>0</v>
      </c>
      <c r="AJ91">
        <v>0</v>
      </c>
      <c r="AK91">
        <v>-7.8547689777497501E-2</v>
      </c>
      <c r="AL91">
        <v>-0.13918634290310436</v>
      </c>
      <c r="AM91">
        <v>-2.2308126893409185E-3</v>
      </c>
      <c r="AN91">
        <v>-2.8920543373070528E-3</v>
      </c>
      <c r="AO91">
        <v>0</v>
      </c>
      <c r="AP91">
        <v>0</v>
      </c>
      <c r="AQ91">
        <v>0</v>
      </c>
      <c r="AR91">
        <v>0</v>
      </c>
      <c r="AS91">
        <v>-5.300552264961159E-4</v>
      </c>
      <c r="AT91">
        <v>0</v>
      </c>
      <c r="AU91">
        <v>0</v>
      </c>
      <c r="AV91">
        <v>-6.9703344461874749E-3</v>
      </c>
      <c r="AW91">
        <v>-8.6668715684995803E-4</v>
      </c>
      <c r="AX91">
        <v>0</v>
      </c>
      <c r="AY91">
        <v>-9.5268764874864654E-5</v>
      </c>
      <c r="AZ91">
        <v>0</v>
      </c>
      <c r="BA91">
        <v>0</v>
      </c>
      <c r="BB91">
        <v>-5.6503754559701972E-4</v>
      </c>
      <c r="BC91">
        <v>0</v>
      </c>
      <c r="BD91">
        <v>0</v>
      </c>
      <c r="BE91">
        <v>0</v>
      </c>
      <c r="BF91">
        <v>0</v>
      </c>
      <c r="BG91">
        <v>-9.3845873539890365E-2</v>
      </c>
      <c r="BH91">
        <v>-3.120260966912116E-3</v>
      </c>
      <c r="BI91">
        <v>-1.2570477719973193E-4</v>
      </c>
      <c r="BJ91">
        <v>0</v>
      </c>
      <c r="BK91">
        <v>0</v>
      </c>
      <c r="BL91">
        <v>-2.0681765103306309E-2</v>
      </c>
      <c r="BM91">
        <v>0</v>
      </c>
      <c r="BN91">
        <v>-2.3344424426853605E-3</v>
      </c>
      <c r="BO91">
        <v>0</v>
      </c>
      <c r="BP91">
        <v>0</v>
      </c>
      <c r="BQ91">
        <v>-3.0884079105953619E-4</v>
      </c>
      <c r="BR91">
        <v>0</v>
      </c>
      <c r="BS91">
        <v>-1.6333880318367876E-2</v>
      </c>
      <c r="BT91">
        <v>0</v>
      </c>
      <c r="BU91">
        <v>0</v>
      </c>
      <c r="BV91">
        <v>0</v>
      </c>
      <c r="BW91">
        <v>0</v>
      </c>
      <c r="BX91">
        <v>-6.7749761485818693E-3</v>
      </c>
      <c r="BY91">
        <v>0</v>
      </c>
      <c r="BZ91">
        <v>-2.0689289847501745E-3</v>
      </c>
      <c r="CA91">
        <v>-5.192935720084676E-3</v>
      </c>
      <c r="CB91">
        <v>0</v>
      </c>
      <c r="CC91">
        <v>-4.408334629790961E-4</v>
      </c>
      <c r="CD91">
        <f t="shared" si="1"/>
        <v>0.26511780981687805</v>
      </c>
    </row>
    <row r="92" spans="1:82" x14ac:dyDescent="0.25">
      <c r="A92" t="s">
        <v>241</v>
      </c>
      <c r="B92">
        <v>-0.36638829063753953</v>
      </c>
      <c r="C92">
        <v>-3.9073037261610155E-2</v>
      </c>
      <c r="D92">
        <v>-8.6474462247585898E-2</v>
      </c>
      <c r="E92">
        <v>-9.4572095780753346E-2</v>
      </c>
      <c r="F92">
        <v>-2.8459470061167878E-3</v>
      </c>
      <c r="G92">
        <v>0</v>
      </c>
      <c r="H92">
        <v>0</v>
      </c>
      <c r="I92">
        <v>-1.4269763905598302E-2</v>
      </c>
      <c r="J92">
        <v>-1.9209994635296917E-2</v>
      </c>
      <c r="K92">
        <v>-9.027565759499985E-3</v>
      </c>
      <c r="L92">
        <v>-7.5012766548573579E-3</v>
      </c>
      <c r="M92">
        <v>-3.6295395262207611E-2</v>
      </c>
      <c r="N92">
        <v>-5.2530699180104272E-2</v>
      </c>
      <c r="O92">
        <v>-1.0814500427934446E-2</v>
      </c>
      <c r="P92">
        <v>-5.3774784299370652E-2</v>
      </c>
      <c r="Q92">
        <v>-1.1965954072034282E-2</v>
      </c>
      <c r="R92">
        <v>-4.1989640969257187E-3</v>
      </c>
      <c r="S92">
        <v>-2.8420029453494226E-3</v>
      </c>
      <c r="T92">
        <v>0</v>
      </c>
      <c r="U92">
        <v>-3.8262530462086698E-2</v>
      </c>
      <c r="V92">
        <v>-4.7265521358877726E-3</v>
      </c>
      <c r="W92">
        <v>-0.10598340029346456</v>
      </c>
      <c r="X92">
        <v>-6.4216990665749197E-4</v>
      </c>
      <c r="Y92">
        <v>0</v>
      </c>
      <c r="Z92">
        <v>-0.15050066603869927</v>
      </c>
      <c r="AA92">
        <v>-1.3187651297934741E-2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-1.6724989166861208E-3</v>
      </c>
      <c r="AH92">
        <v>-2.9010529982880048E-2</v>
      </c>
      <c r="AI92">
        <v>0</v>
      </c>
      <c r="AJ92">
        <v>0</v>
      </c>
      <c r="AK92">
        <v>-4.1516309701684913E-2</v>
      </c>
      <c r="AL92">
        <v>-0.19171787945975083</v>
      </c>
      <c r="AM92">
        <v>-4.9788677831454258E-3</v>
      </c>
      <c r="AN92">
        <v>-6.7830738684028398E-3</v>
      </c>
      <c r="AO92">
        <v>0</v>
      </c>
      <c r="AP92">
        <v>0</v>
      </c>
      <c r="AQ92">
        <v>0</v>
      </c>
      <c r="AR92">
        <v>0</v>
      </c>
      <c r="AS92">
        <v>-2.2964736361710094E-3</v>
      </c>
      <c r="AT92">
        <v>0</v>
      </c>
      <c r="AU92">
        <v>0</v>
      </c>
      <c r="AV92">
        <v>-7.1853270341153148E-3</v>
      </c>
      <c r="AW92">
        <v>-2.5493634233995484E-2</v>
      </c>
      <c r="AX92">
        <v>0</v>
      </c>
      <c r="AY92">
        <v>-2.0287560565515187E-3</v>
      </c>
      <c r="AZ92">
        <v>0</v>
      </c>
      <c r="BA92">
        <v>0</v>
      </c>
      <c r="BB92">
        <v>-1.0502507818371495E-3</v>
      </c>
      <c r="BC92">
        <v>-1.1734086527462894E-3</v>
      </c>
      <c r="BD92">
        <v>-9.0593026417147636E-4</v>
      </c>
      <c r="BE92">
        <v>0</v>
      </c>
      <c r="BF92">
        <v>0</v>
      </c>
      <c r="BG92">
        <v>-0.36758037548052475</v>
      </c>
      <c r="BH92">
        <v>-3.7364599226537558E-4</v>
      </c>
      <c r="BI92">
        <v>0</v>
      </c>
      <c r="BJ92">
        <v>-3.8369899023842908E-3</v>
      </c>
      <c r="BK92">
        <v>0</v>
      </c>
      <c r="BL92">
        <v>-1.5937177094675174E-2</v>
      </c>
      <c r="BM92">
        <v>-4.4267873266557535E-4</v>
      </c>
      <c r="BN92">
        <v>0</v>
      </c>
      <c r="BO92">
        <v>0</v>
      </c>
      <c r="BP92">
        <v>0</v>
      </c>
      <c r="BQ92">
        <v>-4.5109509696280041E-4</v>
      </c>
      <c r="BR92">
        <v>0</v>
      </c>
      <c r="BS92">
        <v>-6.5351468658888703E-2</v>
      </c>
      <c r="BT92">
        <v>0</v>
      </c>
      <c r="BU92">
        <v>0</v>
      </c>
      <c r="BV92">
        <v>-1.2018544192418476E-3</v>
      </c>
      <c r="BW92">
        <v>0</v>
      </c>
      <c r="BX92">
        <v>-1.0240219520408754E-2</v>
      </c>
      <c r="BY92">
        <v>-2.4097055435663923E-3</v>
      </c>
      <c r="BZ92">
        <v>-2.299994849909085E-3</v>
      </c>
      <c r="CA92">
        <v>-6.2837449618520285E-3</v>
      </c>
      <c r="CB92">
        <v>0</v>
      </c>
      <c r="CC92">
        <v>-1.4348245482287334E-3</v>
      </c>
      <c r="CD92">
        <f t="shared" si="1"/>
        <v>0.43786690028277842</v>
      </c>
    </row>
    <row r="93" spans="1:82" x14ac:dyDescent="0.25">
      <c r="A93" t="s">
        <v>242</v>
      </c>
      <c r="B93">
        <v>-0.36153317154769382</v>
      </c>
      <c r="C93">
        <v>-1.7951528037189395E-2</v>
      </c>
      <c r="D93">
        <v>-2.7729183842600279E-2</v>
      </c>
      <c r="E93">
        <v>-6.4865175760192323E-2</v>
      </c>
      <c r="F93">
        <v>-2.3681712119270472E-3</v>
      </c>
      <c r="G93">
        <v>0</v>
      </c>
      <c r="H93">
        <v>0</v>
      </c>
      <c r="I93">
        <v>-1.6731311507210078E-2</v>
      </c>
      <c r="J93">
        <v>-1.4125405173315401E-2</v>
      </c>
      <c r="K93">
        <v>-8.0663394447651554E-2</v>
      </c>
      <c r="L93">
        <v>-0.1656004965904061</v>
      </c>
      <c r="M93">
        <v>-2.2754105242654903E-2</v>
      </c>
      <c r="N93">
        <v>-2.1249557258370088E-2</v>
      </c>
      <c r="O93">
        <v>-4.9174837481778108E-3</v>
      </c>
      <c r="P93">
        <v>-1.1567020168207792E-2</v>
      </c>
      <c r="Q93">
        <v>-9.4176534895244208E-3</v>
      </c>
      <c r="R93">
        <v>0</v>
      </c>
      <c r="S93">
        <v>0</v>
      </c>
      <c r="T93">
        <v>0</v>
      </c>
      <c r="U93">
        <v>-1.9141601926524879E-2</v>
      </c>
      <c r="V93">
        <v>0</v>
      </c>
      <c r="W93">
        <v>-0.12217285422111476</v>
      </c>
      <c r="X93">
        <v>0</v>
      </c>
      <c r="Y93">
        <v>0</v>
      </c>
      <c r="Z93">
        <v>-0.25287041825315543</v>
      </c>
      <c r="AA93">
        <v>-3.5646946038497676E-2</v>
      </c>
      <c r="AB93">
        <v>0</v>
      </c>
      <c r="AC93">
        <v>-1.9290239368275522E-2</v>
      </c>
      <c r="AD93">
        <v>0</v>
      </c>
      <c r="AE93">
        <v>0</v>
      </c>
      <c r="AF93">
        <v>0</v>
      </c>
      <c r="AG93">
        <v>0</v>
      </c>
      <c r="AH93">
        <v>-5.9614362119690595E-2</v>
      </c>
      <c r="AI93">
        <v>0</v>
      </c>
      <c r="AJ93">
        <v>0</v>
      </c>
      <c r="AK93">
        <v>-1.1488074663334197E-3</v>
      </c>
      <c r="AL93">
        <v>-2.6954008090883663E-2</v>
      </c>
      <c r="AM93">
        <v>-4.6013970225447232E-3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-1.5873226981762564E-2</v>
      </c>
      <c r="AT93">
        <v>0</v>
      </c>
      <c r="AU93">
        <v>0</v>
      </c>
      <c r="AV93">
        <v>-1.5440634818874123E-2</v>
      </c>
      <c r="AW93">
        <v>-3.1179397710525462E-3</v>
      </c>
      <c r="AX93">
        <v>0</v>
      </c>
      <c r="AY93">
        <v>-2.0061565182665229E-4</v>
      </c>
      <c r="AZ93">
        <v>0</v>
      </c>
      <c r="BA93">
        <v>0</v>
      </c>
      <c r="BB93">
        <v>0</v>
      </c>
      <c r="BC93">
        <v>-1.3034357212860497E-3</v>
      </c>
      <c r="BD93">
        <v>0</v>
      </c>
      <c r="BE93">
        <v>0</v>
      </c>
      <c r="BF93">
        <v>0</v>
      </c>
      <c r="BG93">
        <v>-0.28463141965690647</v>
      </c>
      <c r="BH93">
        <v>0</v>
      </c>
      <c r="BI93">
        <v>0</v>
      </c>
      <c r="BJ93">
        <v>0</v>
      </c>
      <c r="BK93">
        <v>0</v>
      </c>
      <c r="BL93">
        <v>-2.3041957291626072E-2</v>
      </c>
      <c r="BM93">
        <v>0</v>
      </c>
      <c r="BN93">
        <v>-5.0149377988440607E-4</v>
      </c>
      <c r="BO93">
        <v>0</v>
      </c>
      <c r="BP93">
        <v>0</v>
      </c>
      <c r="BQ93">
        <v>0</v>
      </c>
      <c r="BR93">
        <v>0</v>
      </c>
      <c r="BS93">
        <v>-9.8791640608379194E-2</v>
      </c>
      <c r="BT93">
        <v>-3.0559749562010359E-2</v>
      </c>
      <c r="BU93">
        <v>0</v>
      </c>
      <c r="BV93">
        <v>0</v>
      </c>
      <c r="BW93">
        <v>0</v>
      </c>
      <c r="BX93">
        <v>-0.16491730024618922</v>
      </c>
      <c r="BY93">
        <v>0</v>
      </c>
      <c r="BZ93">
        <v>0</v>
      </c>
      <c r="CA93">
        <v>-3.6841942069884163E-4</v>
      </c>
      <c r="CB93">
        <v>0</v>
      </c>
      <c r="CC93">
        <v>-1.7473140357978244E-3</v>
      </c>
      <c r="CD93">
        <f t="shared" si="1"/>
        <v>0.45718787380842413</v>
      </c>
    </row>
    <row r="94" spans="1:82" x14ac:dyDescent="0.25">
      <c r="A94" t="s">
        <v>243</v>
      </c>
      <c r="B94">
        <v>-0.16932524150027878</v>
      </c>
      <c r="C94">
        <v>-3.8191426820177914E-3</v>
      </c>
      <c r="D94">
        <v>-2.5898463050099185E-2</v>
      </c>
      <c r="E94">
        <v>-1.7463169650197518E-2</v>
      </c>
      <c r="F94">
        <v>-1.0190940078825268E-3</v>
      </c>
      <c r="G94">
        <v>0</v>
      </c>
      <c r="H94">
        <v>0</v>
      </c>
      <c r="I94">
        <v>-1.6779843038966871E-2</v>
      </c>
      <c r="J94">
        <v>-9.8851554895554201E-3</v>
      </c>
      <c r="K94">
        <v>-0.13630400574684703</v>
      </c>
      <c r="L94">
        <v>-5.1653470143361739E-2</v>
      </c>
      <c r="M94">
        <v>-4.9148305057151731E-3</v>
      </c>
      <c r="N94">
        <v>-2.1722274530392681E-2</v>
      </c>
      <c r="O94">
        <v>-1.7064327296038551E-3</v>
      </c>
      <c r="P94">
        <v>-1.7476945099415158E-4</v>
      </c>
      <c r="Q94">
        <v>0</v>
      </c>
      <c r="R94">
        <v>0</v>
      </c>
      <c r="S94">
        <v>0</v>
      </c>
      <c r="T94">
        <v>0</v>
      </c>
      <c r="U94">
        <v>-1.3014587512734184E-2</v>
      </c>
      <c r="V94">
        <v>-7.9564581913380596E-3</v>
      </c>
      <c r="W94">
        <v>-7.4234733740854E-2</v>
      </c>
      <c r="X94">
        <v>0</v>
      </c>
      <c r="Y94">
        <v>0</v>
      </c>
      <c r="Z94">
        <v>-0.25032047200146124</v>
      </c>
      <c r="AA94">
        <v>-3.2055567422884603E-3</v>
      </c>
      <c r="AB94">
        <v>0</v>
      </c>
      <c r="AC94">
        <v>-2.8006565212297316E-2</v>
      </c>
      <c r="AD94">
        <v>0</v>
      </c>
      <c r="AE94">
        <v>0</v>
      </c>
      <c r="AF94">
        <v>0</v>
      </c>
      <c r="AG94">
        <v>0</v>
      </c>
      <c r="AH94">
        <v>-8.4510178279471493E-2</v>
      </c>
      <c r="AI94">
        <v>-1.7437157073859053E-2</v>
      </c>
      <c r="AJ94">
        <v>0</v>
      </c>
      <c r="AK94">
        <v>-0.35148120795478666</v>
      </c>
      <c r="AL94">
        <v>-0.30422668933746494</v>
      </c>
      <c r="AM94">
        <v>-8.1714350310039784E-3</v>
      </c>
      <c r="AN94">
        <v>0</v>
      </c>
      <c r="AO94">
        <v>-1.5838564085753716E-2</v>
      </c>
      <c r="AP94">
        <v>0</v>
      </c>
      <c r="AQ94">
        <v>0</v>
      </c>
      <c r="AR94">
        <v>0</v>
      </c>
      <c r="AS94">
        <v>-8.6500738269785174E-2</v>
      </c>
      <c r="AT94">
        <v>0</v>
      </c>
      <c r="AU94">
        <v>-3.0735456427896796E-3</v>
      </c>
      <c r="AV94">
        <v>-2.3834309514479589E-2</v>
      </c>
      <c r="AW94">
        <v>-2.286131671350802E-3</v>
      </c>
      <c r="AX94">
        <v>0</v>
      </c>
      <c r="AY94">
        <v>0</v>
      </c>
      <c r="AZ94">
        <v>0</v>
      </c>
      <c r="BA94">
        <v>-1.9178654154062308E-3</v>
      </c>
      <c r="BB94">
        <v>0</v>
      </c>
      <c r="BC94">
        <v>-3.6146743209448779E-3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-4.7316207693971268E-2</v>
      </c>
      <c r="BM94">
        <v>0</v>
      </c>
      <c r="BN94">
        <v>-5.2076066946547947E-4</v>
      </c>
      <c r="BO94">
        <v>-7.2151338962238082E-4</v>
      </c>
      <c r="BP94">
        <v>0</v>
      </c>
      <c r="BQ94">
        <v>-1.842569027667272E-4</v>
      </c>
      <c r="BR94">
        <v>-2.7668916869301447E-4</v>
      </c>
      <c r="BS94">
        <v>-9.9907295081042707E-2</v>
      </c>
      <c r="BT94">
        <v>-0.10444716989802021</v>
      </c>
      <c r="BU94">
        <v>-6.7465057958159729E-4</v>
      </c>
      <c r="BV94">
        <v>-2.3473929682237445E-2</v>
      </c>
      <c r="BW94">
        <v>-4.8205483412626267E-3</v>
      </c>
      <c r="BX94">
        <v>-0.26405146947205588</v>
      </c>
      <c r="BY94">
        <v>0</v>
      </c>
      <c r="BZ94">
        <v>-7.4962645271394153E-3</v>
      </c>
      <c r="CA94">
        <v>-9.9200199547393973E-3</v>
      </c>
      <c r="CB94">
        <v>0</v>
      </c>
      <c r="CC94">
        <v>-8.6382777479536973E-2</v>
      </c>
      <c r="CD94">
        <f t="shared" si="1"/>
        <v>0.54552163066485382</v>
      </c>
    </row>
    <row r="95" spans="1:82" x14ac:dyDescent="0.25">
      <c r="A95" t="s">
        <v>244</v>
      </c>
      <c r="B95">
        <v>-0.11485570278026083</v>
      </c>
      <c r="C95">
        <v>0</v>
      </c>
      <c r="D95">
        <v>-1.9328619076231672E-2</v>
      </c>
      <c r="E95">
        <v>-1.431214508955447E-2</v>
      </c>
      <c r="F95">
        <v>-1.4521623079114955E-3</v>
      </c>
      <c r="G95">
        <v>0</v>
      </c>
      <c r="H95">
        <v>0</v>
      </c>
      <c r="I95">
        <v>0</v>
      </c>
      <c r="J95">
        <v>-7.1527406993143012E-3</v>
      </c>
      <c r="K95">
        <v>-1.5149029143283928E-3</v>
      </c>
      <c r="L95">
        <v>0</v>
      </c>
      <c r="M95">
        <v>0</v>
      </c>
      <c r="N95">
        <v>-6.4448481570549818E-2</v>
      </c>
      <c r="O95">
        <v>-0.11731958582920629</v>
      </c>
      <c r="P95">
        <v>0</v>
      </c>
      <c r="Q95">
        <v>0</v>
      </c>
      <c r="R95">
        <v>0</v>
      </c>
      <c r="S95">
        <v>0</v>
      </c>
      <c r="T95">
        <v>0</v>
      </c>
      <c r="U95">
        <v>-1.4402620472466347E-2</v>
      </c>
      <c r="V95">
        <v>0</v>
      </c>
      <c r="W95">
        <v>-7.1031931431980971E-2</v>
      </c>
      <c r="X95">
        <v>0</v>
      </c>
      <c r="Y95">
        <v>0</v>
      </c>
      <c r="Z95">
        <v>-0.15788700717498402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-7.9473134835864254E-2</v>
      </c>
      <c r="AI95">
        <v>0</v>
      </c>
      <c r="AJ95">
        <v>0</v>
      </c>
      <c r="AK95">
        <v>-0.3660077236041418</v>
      </c>
      <c r="AL95">
        <v>-0.36105735632910596</v>
      </c>
      <c r="AM95">
        <v>-2.5441842452296531E-3</v>
      </c>
      <c r="AN95">
        <v>-1.8592124631968597E-2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-4.0190493250630288E-2</v>
      </c>
      <c r="AW95">
        <v>-6.2100792475202393E-2</v>
      </c>
      <c r="AX95">
        <v>0</v>
      </c>
      <c r="AY95">
        <v>-2.6691954743528336E-3</v>
      </c>
      <c r="AZ95">
        <v>0</v>
      </c>
      <c r="BA95">
        <v>0</v>
      </c>
      <c r="BB95">
        <v>0</v>
      </c>
      <c r="BC95">
        <v>-1.0330557138200234E-3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-3.003628813661334E-2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-4.0156207914413967E-2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-1.1981822139796238E-3</v>
      </c>
      <c r="CB95">
        <v>0</v>
      </c>
      <c r="CC95">
        <v>-3.4958884374207422E-4</v>
      </c>
      <c r="CD95">
        <f t="shared" si="1"/>
        <v>0.36264367141029913</v>
      </c>
    </row>
    <row r="96" spans="1:82" x14ac:dyDescent="0.25">
      <c r="A96" t="s">
        <v>245</v>
      </c>
      <c r="B96">
        <v>-0.26086171420147719</v>
      </c>
      <c r="C96">
        <v>0</v>
      </c>
      <c r="D96">
        <v>-1.9938920828767845E-2</v>
      </c>
      <c r="E96">
        <v>-8.59688307529086E-3</v>
      </c>
      <c r="F96">
        <v>0</v>
      </c>
      <c r="G96">
        <v>0</v>
      </c>
      <c r="H96">
        <v>0</v>
      </c>
      <c r="I96">
        <v>-4.2741362860508666E-3</v>
      </c>
      <c r="J96">
        <v>-2.9678858976694218E-3</v>
      </c>
      <c r="K96">
        <v>0</v>
      </c>
      <c r="L96">
        <v>0</v>
      </c>
      <c r="M96">
        <v>-8.4196612648205615E-3</v>
      </c>
      <c r="N96">
        <v>-3.5015573525453994E-2</v>
      </c>
      <c r="O96">
        <v>-2.5768614122295575E-3</v>
      </c>
      <c r="P96">
        <v>-1.1359881140719667E-2</v>
      </c>
      <c r="Q96">
        <v>-1.0008232297511947E-3</v>
      </c>
      <c r="R96">
        <v>0</v>
      </c>
      <c r="S96">
        <v>0</v>
      </c>
      <c r="T96">
        <v>0</v>
      </c>
      <c r="U96">
        <v>-4.457274876739201E-3</v>
      </c>
      <c r="V96">
        <v>0</v>
      </c>
      <c r="W96">
        <v>-7.54915576485866E-3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-4.241102161004995E-3</v>
      </c>
      <c r="AI96">
        <v>0</v>
      </c>
      <c r="AJ96">
        <v>0</v>
      </c>
      <c r="AK96">
        <v>-0.36786611206636499</v>
      </c>
      <c r="AL96">
        <v>-0.35532417575052083</v>
      </c>
      <c r="AM96">
        <v>-1.377051709277103E-2</v>
      </c>
      <c r="AN96">
        <v>0</v>
      </c>
      <c r="AO96">
        <v>0</v>
      </c>
      <c r="AP96">
        <v>-3.8295390371701481E-2</v>
      </c>
      <c r="AQ96">
        <v>0</v>
      </c>
      <c r="AR96">
        <v>0</v>
      </c>
      <c r="AS96">
        <v>0</v>
      </c>
      <c r="AT96">
        <v>0</v>
      </c>
      <c r="AU96">
        <v>-6.3295574782463873E-3</v>
      </c>
      <c r="AV96">
        <v>-1.6092359623003479E-2</v>
      </c>
      <c r="AW96">
        <v>-6.6732978560395707E-3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-7.3336431425790401E-4</v>
      </c>
      <c r="BM96">
        <v>0</v>
      </c>
      <c r="BN96">
        <v>-1.1279257861705602E-3</v>
      </c>
      <c r="BO96">
        <v>0</v>
      </c>
      <c r="BP96">
        <v>0</v>
      </c>
      <c r="BQ96">
        <v>0</v>
      </c>
      <c r="BR96">
        <v>0</v>
      </c>
      <c r="BS96">
        <v>-7.2414238501715259E-4</v>
      </c>
      <c r="BT96">
        <v>0</v>
      </c>
      <c r="BU96">
        <v>-9.7837947829442526E-4</v>
      </c>
      <c r="BV96">
        <v>0</v>
      </c>
      <c r="BW96">
        <v>0</v>
      </c>
      <c r="BX96">
        <v>0</v>
      </c>
      <c r="BY96">
        <v>0</v>
      </c>
      <c r="BZ96">
        <v>-7.4244425103700178E-3</v>
      </c>
      <c r="CA96">
        <v>-1.1522961811921799E-3</v>
      </c>
      <c r="CB96">
        <v>-5.0106513445585571E-4</v>
      </c>
      <c r="CC96">
        <v>0</v>
      </c>
      <c r="CD96">
        <f t="shared" si="1"/>
        <v>0.27116514771747208</v>
      </c>
    </row>
    <row r="97" spans="1:82" x14ac:dyDescent="0.25">
      <c r="A97" t="s">
        <v>246</v>
      </c>
      <c r="B97">
        <v>-0.23885451512073397</v>
      </c>
      <c r="C97">
        <v>-4.0319848127719278E-2</v>
      </c>
      <c r="D97">
        <v>-6.4406024376394241E-2</v>
      </c>
      <c r="E97">
        <v>-0.12863783940408449</v>
      </c>
      <c r="F97">
        <v>-5.0680156332096162E-3</v>
      </c>
      <c r="G97">
        <v>0</v>
      </c>
      <c r="H97">
        <v>0</v>
      </c>
      <c r="I97">
        <v>-6.3215722708409777E-2</v>
      </c>
      <c r="J97">
        <v>-5.3483845792747141E-2</v>
      </c>
      <c r="K97">
        <v>-1.0718156882430805E-2</v>
      </c>
      <c r="L97">
        <v>0</v>
      </c>
      <c r="M97">
        <v>-3.8635938953446199E-2</v>
      </c>
      <c r="N97">
        <v>-5.6191494502517876E-3</v>
      </c>
      <c r="O97">
        <v>-5.0501817555613747E-3</v>
      </c>
      <c r="P97">
        <v>0</v>
      </c>
      <c r="Q97">
        <v>-4.5106402830760338E-3</v>
      </c>
      <c r="R97">
        <v>0</v>
      </c>
      <c r="S97">
        <v>0</v>
      </c>
      <c r="T97">
        <v>0</v>
      </c>
      <c r="U97">
        <v>-2.9289504071799297E-2</v>
      </c>
      <c r="V97">
        <v>-2.4914796909199379E-4</v>
      </c>
      <c r="W97">
        <v>-0.17398891505654723</v>
      </c>
      <c r="X97">
        <v>0</v>
      </c>
      <c r="Y97">
        <v>-2.1880397326162367E-2</v>
      </c>
      <c r="Z97">
        <v>-0.18235617508684393</v>
      </c>
      <c r="AA97">
        <v>-9.6669115291229332E-3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-2.4046085616437788E-2</v>
      </c>
      <c r="AH97">
        <v>-3.2360049498715515E-2</v>
      </c>
      <c r="AI97">
        <v>0</v>
      </c>
      <c r="AJ97">
        <v>0</v>
      </c>
      <c r="AK97">
        <v>-1.3110412361095087E-3</v>
      </c>
      <c r="AL97">
        <v>-4.1494986855778598E-2</v>
      </c>
      <c r="AM97">
        <v>-3.5227444102894179E-3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-1.3710521071110172E-4</v>
      </c>
      <c r="AX97">
        <v>0</v>
      </c>
      <c r="AY97">
        <v>-1.5147219445811296E-4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-3.9369971881373256E-2</v>
      </c>
      <c r="BK97">
        <v>0</v>
      </c>
      <c r="BL97">
        <v>-2.7734384754075431E-2</v>
      </c>
      <c r="BM97">
        <v>0</v>
      </c>
      <c r="BN97">
        <v>0</v>
      </c>
      <c r="BO97">
        <v>-1.5181792271389287E-4</v>
      </c>
      <c r="BP97">
        <v>0</v>
      </c>
      <c r="BQ97">
        <v>0</v>
      </c>
      <c r="BR97">
        <v>0</v>
      </c>
      <c r="BS97">
        <v>-2.0708051879416794E-2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-5.6197739855571921E-3</v>
      </c>
      <c r="CB97">
        <v>0</v>
      </c>
      <c r="CC97">
        <v>-1.8215817680123823E-4</v>
      </c>
      <c r="CD97">
        <f t="shared" si="1"/>
        <v>0.29044564975465748</v>
      </c>
    </row>
    <row r="98" spans="1:82" x14ac:dyDescent="0.25">
      <c r="A98" t="s">
        <v>247</v>
      </c>
      <c r="B98">
        <v>-0.20339110911079508</v>
      </c>
      <c r="C98">
        <v>-9.6151740559461837E-2</v>
      </c>
      <c r="D98">
        <v>-4.4135394609026359E-2</v>
      </c>
      <c r="E98">
        <v>-0.12930991189016255</v>
      </c>
      <c r="F98">
        <v>-3.9792641656698772E-4</v>
      </c>
      <c r="G98">
        <v>0</v>
      </c>
      <c r="H98">
        <v>0</v>
      </c>
      <c r="I98">
        <v>-8.9265646955868326E-3</v>
      </c>
      <c r="J98">
        <v>-2.527500202849076E-2</v>
      </c>
      <c r="K98">
        <v>-2.7652116211466702E-3</v>
      </c>
      <c r="L98">
        <v>-1.5884189303067189E-2</v>
      </c>
      <c r="M98">
        <v>-4.3693215027245991E-2</v>
      </c>
      <c r="N98">
        <v>-7.9724049147735426E-2</v>
      </c>
      <c r="O98">
        <v>-1.6441856197330424E-2</v>
      </c>
      <c r="P98">
        <v>-4.4361372725431267E-3</v>
      </c>
      <c r="Q98">
        <v>-2.9605947911619614E-2</v>
      </c>
      <c r="R98">
        <v>0</v>
      </c>
      <c r="S98">
        <v>0</v>
      </c>
      <c r="T98">
        <v>0</v>
      </c>
      <c r="U98">
        <v>-2.8217655906844816E-2</v>
      </c>
      <c r="V98">
        <v>0</v>
      </c>
      <c r="W98">
        <v>-9.2005473257682976E-2</v>
      </c>
      <c r="X98">
        <v>0</v>
      </c>
      <c r="Y98">
        <v>-3.1373071198972286E-3</v>
      </c>
      <c r="Z98">
        <v>-5.095057886861578E-2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-1.8977425213571993E-2</v>
      </c>
      <c r="AI98">
        <v>0</v>
      </c>
      <c r="AJ98">
        <v>0</v>
      </c>
      <c r="AK98">
        <v>-1.0845306014071101E-2</v>
      </c>
      <c r="AL98">
        <v>-0.15685107862412231</v>
      </c>
      <c r="AM98">
        <v>-5.139911043597691E-3</v>
      </c>
      <c r="AN98">
        <v>-5.6129770042432419E-3</v>
      </c>
      <c r="AO98">
        <v>0</v>
      </c>
      <c r="AP98">
        <v>0</v>
      </c>
      <c r="AQ98">
        <v>0</v>
      </c>
      <c r="AR98">
        <v>0</v>
      </c>
      <c r="AS98">
        <v>-3.9437309411207737E-3</v>
      </c>
      <c r="AT98">
        <v>0</v>
      </c>
      <c r="AU98">
        <v>0</v>
      </c>
      <c r="AV98">
        <v>0</v>
      </c>
      <c r="AW98">
        <v>-2.3352770354453981E-3</v>
      </c>
      <c r="AX98">
        <v>0</v>
      </c>
      <c r="AY98">
        <v>-1.1683126524239418E-4</v>
      </c>
      <c r="AZ98">
        <v>0</v>
      </c>
      <c r="BA98">
        <v>0</v>
      </c>
      <c r="BB98">
        <v>0</v>
      </c>
      <c r="BC98">
        <v>0</v>
      </c>
      <c r="BD98">
        <v>-1.1322016399765067E-3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-1.7148467627652628E-2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-9.0337964590805637E-3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-7.2967728322339718E-3</v>
      </c>
      <c r="CB98">
        <v>0</v>
      </c>
      <c r="CC98">
        <v>-1.6283788449582233E-4</v>
      </c>
      <c r="CD98">
        <f t="shared" si="1"/>
        <v>0.25400253748377977</v>
      </c>
    </row>
    <row r="99" spans="1:82" x14ac:dyDescent="0.25">
      <c r="A99" t="s">
        <v>248</v>
      </c>
      <c r="B99">
        <v>-0.15041838918756906</v>
      </c>
      <c r="C99">
        <v>-3.2481409557401648E-2</v>
      </c>
      <c r="D99">
        <v>-3.814015061180881E-2</v>
      </c>
      <c r="E99">
        <v>-0.14536957456796554</v>
      </c>
      <c r="F99">
        <v>-8.6230768588528052E-4</v>
      </c>
      <c r="G99">
        <v>0</v>
      </c>
      <c r="H99">
        <v>0</v>
      </c>
      <c r="I99">
        <v>-8.1308977258548205E-3</v>
      </c>
      <c r="J99">
        <v>-3.6224295875079443E-2</v>
      </c>
      <c r="K99">
        <v>-2.2919831700482E-3</v>
      </c>
      <c r="L99">
        <v>0</v>
      </c>
      <c r="M99">
        <v>-4.2758562859521253E-2</v>
      </c>
      <c r="N99">
        <v>-6.4229440987565292E-2</v>
      </c>
      <c r="O99">
        <v>-1.3692061024443952E-2</v>
      </c>
      <c r="P99">
        <v>-3.1726358651890576E-3</v>
      </c>
      <c r="Q99">
        <v>-3.2774760584893287E-2</v>
      </c>
      <c r="R99">
        <v>0</v>
      </c>
      <c r="S99">
        <v>0</v>
      </c>
      <c r="T99">
        <v>0</v>
      </c>
      <c r="U99">
        <v>-1.628950353360006E-2</v>
      </c>
      <c r="V99">
        <v>0</v>
      </c>
      <c r="W99">
        <v>-0.10558193609510461</v>
      </c>
      <c r="X99">
        <v>0</v>
      </c>
      <c r="Y99">
        <v>0</v>
      </c>
      <c r="Z99">
        <v>-1.6608219776231285E-2</v>
      </c>
      <c r="AA99">
        <v>-1.8390764852385696E-3</v>
      </c>
      <c r="AB99">
        <v>0</v>
      </c>
      <c r="AC99">
        <v>0</v>
      </c>
      <c r="AD99">
        <v>0</v>
      </c>
      <c r="AE99">
        <v>0</v>
      </c>
      <c r="AF99">
        <v>-2.0447322554363076E-3</v>
      </c>
      <c r="AG99">
        <v>0</v>
      </c>
      <c r="AH99">
        <v>-1.0139754372940934E-2</v>
      </c>
      <c r="AI99">
        <v>0</v>
      </c>
      <c r="AJ99">
        <v>0</v>
      </c>
      <c r="AK99">
        <v>-2.2304139948728655E-2</v>
      </c>
      <c r="AL99">
        <v>-4.7381416610469428E-2</v>
      </c>
      <c r="AM99">
        <v>-3.3609917943230208E-3</v>
      </c>
      <c r="AN99">
        <v>-6.8034509817102963E-4</v>
      </c>
      <c r="AO99">
        <v>0</v>
      </c>
      <c r="AP99">
        <v>-1.9947440896917801E-2</v>
      </c>
      <c r="AQ99">
        <v>0</v>
      </c>
      <c r="AR99">
        <v>0</v>
      </c>
      <c r="AS99">
        <v>-6.294168048068255E-4</v>
      </c>
      <c r="AT99">
        <v>0</v>
      </c>
      <c r="AU99">
        <v>0</v>
      </c>
      <c r="AV99">
        <v>0</v>
      </c>
      <c r="AW99">
        <v>-1.7481129263224925E-4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-2.4530607354107073E-4</v>
      </c>
      <c r="BD99">
        <v>-6.7896585590893229E-4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-1.2948588029199262E-2</v>
      </c>
      <c r="BM99">
        <v>0</v>
      </c>
      <c r="BN99">
        <v>-1.3655461762838547E-4</v>
      </c>
      <c r="BO99">
        <v>-1.2492619591649492E-4</v>
      </c>
      <c r="BP99">
        <v>0</v>
      </c>
      <c r="BQ99">
        <v>0</v>
      </c>
      <c r="BR99">
        <v>0</v>
      </c>
      <c r="BS99">
        <v>-3.8930648198553324E-3</v>
      </c>
      <c r="BT99">
        <v>0</v>
      </c>
      <c r="BU99">
        <v>0</v>
      </c>
      <c r="BV99">
        <v>0</v>
      </c>
      <c r="BW99">
        <v>0</v>
      </c>
      <c r="BX99">
        <v>-2.172544773749059E-3</v>
      </c>
      <c r="BY99">
        <v>0</v>
      </c>
      <c r="BZ99">
        <v>0</v>
      </c>
      <c r="CA99">
        <v>-5.3918701562540063E-3</v>
      </c>
      <c r="CB99">
        <v>0</v>
      </c>
      <c r="CC99">
        <v>-1.775304269286922E-4</v>
      </c>
      <c r="CD99">
        <f t="shared" si="1"/>
        <v>0.19244465538935904</v>
      </c>
    </row>
    <row r="100" spans="1:82" x14ac:dyDescent="0.25">
      <c r="A100" t="s">
        <v>249</v>
      </c>
      <c r="B100">
        <v>-5.0438274988703354E-2</v>
      </c>
      <c r="C100">
        <v>-5.1841071570888709E-3</v>
      </c>
      <c r="D100">
        <v>-1.9369206253886978E-3</v>
      </c>
      <c r="E100">
        <v>-2.4620005170373754E-2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-2.0654588344199195E-2</v>
      </c>
      <c r="N100">
        <v>-3.2007440449459773E-2</v>
      </c>
      <c r="O100">
        <v>0</v>
      </c>
      <c r="P100">
        <v>-4.5495010450971762E-2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-1.6961810958472823E-2</v>
      </c>
      <c r="X100">
        <v>0</v>
      </c>
      <c r="Y100">
        <v>0</v>
      </c>
      <c r="Z100">
        <v>-0.12547913978537464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-1.603175164225111E-3</v>
      </c>
      <c r="AK100">
        <v>-0.29982560291325805</v>
      </c>
      <c r="AL100">
        <v>-0.36261648705386834</v>
      </c>
      <c r="AM100">
        <v>-8.8951842522291228E-4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-5.3960448515597672E-3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-1.3626698894956104E-3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f t="shared" si="1"/>
        <v>0.22694311996158667</v>
      </c>
    </row>
    <row r="101" spans="1:82" x14ac:dyDescent="0.25">
      <c r="A101" t="s">
        <v>250</v>
      </c>
      <c r="B101">
        <v>-0.19584594124947616</v>
      </c>
      <c r="C101">
        <v>-1.9711602850405682E-2</v>
      </c>
      <c r="D101">
        <v>-4.3753390483630278E-2</v>
      </c>
      <c r="E101">
        <v>-0.12125222777733802</v>
      </c>
      <c r="F101">
        <v>-8.3175826534531651E-4</v>
      </c>
      <c r="G101">
        <v>0</v>
      </c>
      <c r="H101">
        <v>0</v>
      </c>
      <c r="I101">
        <v>-5.5227949706608929E-3</v>
      </c>
      <c r="J101">
        <v>-3.2117811283025016E-2</v>
      </c>
      <c r="K101">
        <v>-8.7471149763390724E-3</v>
      </c>
      <c r="L101">
        <v>-7.2530091789856713E-3</v>
      </c>
      <c r="M101">
        <v>-3.4100673799479682E-2</v>
      </c>
      <c r="N101">
        <v>-7.0429940124312487E-2</v>
      </c>
      <c r="O101">
        <v>-8.8519875927781291E-3</v>
      </c>
      <c r="P101">
        <v>-2.6056929024083574E-3</v>
      </c>
      <c r="Q101">
        <v>-2.1013523753261855E-2</v>
      </c>
      <c r="R101">
        <v>-6.9236581514748666E-3</v>
      </c>
      <c r="S101">
        <v>0</v>
      </c>
      <c r="T101">
        <v>0</v>
      </c>
      <c r="U101">
        <v>-1.536265441208143E-2</v>
      </c>
      <c r="V101">
        <v>0</v>
      </c>
      <c r="W101">
        <v>-8.3336714454335034E-2</v>
      </c>
      <c r="X101">
        <v>0</v>
      </c>
      <c r="Y101">
        <v>0</v>
      </c>
      <c r="Z101">
        <v>-2.6792000808808048E-2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-3.7267720307951522E-3</v>
      </c>
      <c r="AH101">
        <v>-1.63690625348548E-2</v>
      </c>
      <c r="AI101">
        <v>0</v>
      </c>
      <c r="AJ101">
        <v>0</v>
      </c>
      <c r="AK101">
        <v>-4.902803672964294E-2</v>
      </c>
      <c r="AL101">
        <v>-0.20761222916777364</v>
      </c>
      <c r="AM101">
        <v>-5.4532148838691184E-4</v>
      </c>
      <c r="AN101">
        <v>-1.4194185419532969E-3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-9.1883742321013017E-4</v>
      </c>
      <c r="AW101">
        <v>-1.3806419540512654E-4</v>
      </c>
      <c r="AX101">
        <v>0</v>
      </c>
      <c r="AY101">
        <v>-1.8415496691366359E-3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-2.8899879496307909E-4</v>
      </c>
      <c r="BI101">
        <v>0</v>
      </c>
      <c r="BJ101">
        <v>0</v>
      </c>
      <c r="BK101">
        <v>0</v>
      </c>
      <c r="BL101">
        <v>-2.1763070345032175E-2</v>
      </c>
      <c r="BM101">
        <v>0</v>
      </c>
      <c r="BN101">
        <v>-8.1754112797397226E-5</v>
      </c>
      <c r="BO101">
        <v>0</v>
      </c>
      <c r="BP101">
        <v>0</v>
      </c>
      <c r="BQ101">
        <v>-5.0784124774793586E-5</v>
      </c>
      <c r="BR101">
        <v>-3.8075946807840778E-4</v>
      </c>
      <c r="BS101">
        <v>-4.2926086710451993E-3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-8.4846118448162183E-4</v>
      </c>
      <c r="CA101">
        <v>-3.8593566896424031E-3</v>
      </c>
      <c r="CB101">
        <v>0</v>
      </c>
      <c r="CC101">
        <v>-8.7148242593703142E-5</v>
      </c>
      <c r="CD101">
        <f t="shared" si="1"/>
        <v>0.2322452178624087</v>
      </c>
    </row>
    <row r="102" spans="1:82" x14ac:dyDescent="0.25">
      <c r="A102" t="s">
        <v>251</v>
      </c>
      <c r="B102">
        <v>-0.22620168405244348</v>
      </c>
      <c r="C102">
        <v>-3.7632233146692257E-2</v>
      </c>
      <c r="D102">
        <v>-3.774633276835257E-2</v>
      </c>
      <c r="E102">
        <v>-0.11939550204264189</v>
      </c>
      <c r="F102">
        <v>-1.3761574519302966E-3</v>
      </c>
      <c r="G102">
        <v>0</v>
      </c>
      <c r="H102">
        <v>0</v>
      </c>
      <c r="I102">
        <v>-1.5930206002818265E-2</v>
      </c>
      <c r="J102">
        <v>-2.8673583973121895E-2</v>
      </c>
      <c r="K102">
        <v>-2.24117795826923E-2</v>
      </c>
      <c r="L102">
        <v>0</v>
      </c>
      <c r="M102">
        <v>-4.3891541129783052E-2</v>
      </c>
      <c r="N102">
        <v>-9.5349197970810373E-2</v>
      </c>
      <c r="O102">
        <v>-1.1667863673552636E-2</v>
      </c>
      <c r="P102">
        <v>-1.2376502737790963E-2</v>
      </c>
      <c r="Q102">
        <v>-1.6498607225727414E-2</v>
      </c>
      <c r="R102">
        <v>-6.861450808865948E-3</v>
      </c>
      <c r="S102">
        <v>-4.8885289834238529E-5</v>
      </c>
      <c r="T102">
        <v>0</v>
      </c>
      <c r="U102">
        <v>-2.7235613378083921E-2</v>
      </c>
      <c r="V102">
        <v>-9.3277640201689326E-4</v>
      </c>
      <c r="W102">
        <v>-6.7390711897138827E-2</v>
      </c>
      <c r="X102">
        <v>0</v>
      </c>
      <c r="Y102">
        <v>-2.0392468327086189E-4</v>
      </c>
      <c r="Z102">
        <v>-3.7908688914617177E-2</v>
      </c>
      <c r="AA102">
        <v>-1.0333746207992303E-2</v>
      </c>
      <c r="AB102">
        <v>0</v>
      </c>
      <c r="AC102">
        <v>0</v>
      </c>
      <c r="AD102">
        <v>0</v>
      </c>
      <c r="AE102">
        <v>0</v>
      </c>
      <c r="AF102">
        <v>-1.2759480927524863E-3</v>
      </c>
      <c r="AG102">
        <v>-6.5936889866031545E-3</v>
      </c>
      <c r="AH102">
        <v>-1.9979905027464547E-2</v>
      </c>
      <c r="AI102">
        <v>0</v>
      </c>
      <c r="AJ102">
        <v>0</v>
      </c>
      <c r="AK102">
        <v>-0.16866728382590629</v>
      </c>
      <c r="AL102">
        <v>-0.15939932501084786</v>
      </c>
      <c r="AM102">
        <v>-2.0519052964316615E-3</v>
      </c>
      <c r="AN102">
        <v>-2.288855374470863E-3</v>
      </c>
      <c r="AO102">
        <v>0</v>
      </c>
      <c r="AP102">
        <v>0</v>
      </c>
      <c r="AQ102">
        <v>0</v>
      </c>
      <c r="AR102">
        <v>0</v>
      </c>
      <c r="AS102">
        <v>-3.23239952682693E-4</v>
      </c>
      <c r="AT102">
        <v>0</v>
      </c>
      <c r="AU102">
        <v>0</v>
      </c>
      <c r="AV102">
        <v>-5.3371423785036399E-4</v>
      </c>
      <c r="AW102">
        <v>-8.1816481931851193E-4</v>
      </c>
      <c r="AX102">
        <v>0</v>
      </c>
      <c r="AY102">
        <v>-9.4709998055288853E-4</v>
      </c>
      <c r="AZ102">
        <v>0</v>
      </c>
      <c r="BA102">
        <v>0</v>
      </c>
      <c r="BB102">
        <v>-3.8355618987852935E-3</v>
      </c>
      <c r="BC102">
        <v>-5.2755485861708711E-4</v>
      </c>
      <c r="BD102">
        <v>-1.8190694890173382E-4</v>
      </c>
      <c r="BE102">
        <v>0</v>
      </c>
      <c r="BF102">
        <v>0</v>
      </c>
      <c r="BG102">
        <v>0</v>
      </c>
      <c r="BH102">
        <v>-1.9831467620908187E-3</v>
      </c>
      <c r="BI102">
        <v>0</v>
      </c>
      <c r="BJ102">
        <v>-2.7292494328073707E-3</v>
      </c>
      <c r="BK102">
        <v>0</v>
      </c>
      <c r="BL102">
        <v>-1.716505465984193E-2</v>
      </c>
      <c r="BM102">
        <v>-6.3720756228112475E-4</v>
      </c>
      <c r="BN102">
        <v>-2.0299400216331091E-4</v>
      </c>
      <c r="BO102">
        <v>0</v>
      </c>
      <c r="BP102">
        <v>0</v>
      </c>
      <c r="BQ102">
        <v>-4.8513601703814155E-5</v>
      </c>
      <c r="BR102">
        <v>-1.0938172811412687E-4</v>
      </c>
      <c r="BS102">
        <v>-7.4162843826962562E-3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-1.6875695990380712E-3</v>
      </c>
      <c r="CA102">
        <v>-6.3092322017338715E-3</v>
      </c>
      <c r="CB102">
        <v>0</v>
      </c>
      <c r="CC102">
        <v>-2.6619276594623613E-4</v>
      </c>
      <c r="CD102">
        <f t="shared" si="1"/>
        <v>0.2797897120588872</v>
      </c>
    </row>
    <row r="103" spans="1:82" x14ac:dyDescent="0.25">
      <c r="A103" t="s">
        <v>252</v>
      </c>
      <c r="B103">
        <v>-0.33584902395253857</v>
      </c>
      <c r="C103">
        <v>-6.5082465405853053E-3</v>
      </c>
      <c r="D103">
        <v>-3.8390235284446343E-2</v>
      </c>
      <c r="E103">
        <v>-7.6867304141116269E-2</v>
      </c>
      <c r="F103">
        <v>-1.152234669951712E-3</v>
      </c>
      <c r="G103">
        <v>0</v>
      </c>
      <c r="H103">
        <v>0</v>
      </c>
      <c r="I103">
        <v>-2.2007665164418058E-2</v>
      </c>
      <c r="J103">
        <v>-1.8722142026944857E-2</v>
      </c>
      <c r="K103">
        <v>0</v>
      </c>
      <c r="L103">
        <v>0</v>
      </c>
      <c r="M103">
        <v>-2.9855154562339125E-2</v>
      </c>
      <c r="N103">
        <v>-6.8200761732599993E-2</v>
      </c>
      <c r="O103">
        <v>-2.6932566365648479E-3</v>
      </c>
      <c r="P103">
        <v>-1.8302261643307078E-3</v>
      </c>
      <c r="Q103">
        <v>-5.2140753121966893E-2</v>
      </c>
      <c r="R103">
        <v>0</v>
      </c>
      <c r="S103">
        <v>0</v>
      </c>
      <c r="T103">
        <v>0</v>
      </c>
      <c r="U103">
        <v>-5.6139475802588889E-3</v>
      </c>
      <c r="V103">
        <v>0</v>
      </c>
      <c r="W103">
        <v>-4.9959258340953994E-2</v>
      </c>
      <c r="X103">
        <v>0</v>
      </c>
      <c r="Y103">
        <v>0</v>
      </c>
      <c r="Z103">
        <v>-8.5994274254388905E-3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-2.2187084981340434E-3</v>
      </c>
      <c r="AG103">
        <v>0</v>
      </c>
      <c r="AH103">
        <v>-7.5163601822495251E-3</v>
      </c>
      <c r="AI103">
        <v>0</v>
      </c>
      <c r="AJ103">
        <v>0</v>
      </c>
      <c r="AK103">
        <v>-0.29360917671452347</v>
      </c>
      <c r="AL103">
        <v>-0.32950877974401532</v>
      </c>
      <c r="AM103">
        <v>-5.0347047422094598E-3</v>
      </c>
      <c r="AN103">
        <v>-3.1777987920351936E-4</v>
      </c>
      <c r="AO103">
        <v>-2.0915224246760292E-2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-6.7620405320816864E-3</v>
      </c>
      <c r="AV103">
        <v>-3.4151841804691075E-3</v>
      </c>
      <c r="AW103">
        <v>-7.4531195690765329E-4</v>
      </c>
      <c r="AX103">
        <v>0</v>
      </c>
      <c r="AY103">
        <v>-9.845311683957911E-5</v>
      </c>
      <c r="AZ103">
        <v>0</v>
      </c>
      <c r="BA103">
        <v>0</v>
      </c>
      <c r="BB103">
        <v>0</v>
      </c>
      <c r="BC103">
        <v>-2.9217187396786057E-4</v>
      </c>
      <c r="BD103">
        <v>-1.145392763015999E-3</v>
      </c>
      <c r="BE103">
        <v>0</v>
      </c>
      <c r="BF103">
        <v>0</v>
      </c>
      <c r="BG103">
        <v>0</v>
      </c>
      <c r="BH103">
        <v>-5.2179428911896149E-3</v>
      </c>
      <c r="BI103">
        <v>0</v>
      </c>
      <c r="BJ103">
        <v>0</v>
      </c>
      <c r="BK103">
        <v>0</v>
      </c>
      <c r="BL103">
        <v>-1.1817943181166215E-2</v>
      </c>
      <c r="BM103">
        <v>-8.6673790891226101E-5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-1.8855828062244135E-4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-5.1535796681922976E-3</v>
      </c>
      <c r="CB103">
        <v>0</v>
      </c>
      <c r="CC103">
        <v>-4.6751206034660082E-4</v>
      </c>
      <c r="CD103">
        <f t="shared" si="1"/>
        <v>0.32243097850371488</v>
      </c>
    </row>
    <row r="104" spans="1:82" x14ac:dyDescent="0.25">
      <c r="A104" t="s">
        <v>253</v>
      </c>
      <c r="B104">
        <v>-0.28207582340545639</v>
      </c>
      <c r="C104">
        <v>-1.3586838610424388E-3</v>
      </c>
      <c r="D104">
        <v>-3.0682749203580016E-2</v>
      </c>
      <c r="E104">
        <v>-2.5436129674990302E-2</v>
      </c>
      <c r="F104">
        <v>-1.3331764035206897E-3</v>
      </c>
      <c r="G104">
        <v>-2.3364649021351189E-2</v>
      </c>
      <c r="H104">
        <v>0</v>
      </c>
      <c r="I104">
        <v>0</v>
      </c>
      <c r="J104">
        <v>-7.4792601633697688E-3</v>
      </c>
      <c r="K104">
        <v>0</v>
      </c>
      <c r="L104">
        <v>0</v>
      </c>
      <c r="M104">
        <v>-1.5133944409369148E-2</v>
      </c>
      <c r="N104">
        <v>-9.2097576186372862E-2</v>
      </c>
      <c r="O104">
        <v>-2.0897577088237973E-2</v>
      </c>
      <c r="P104">
        <v>-4.7100905862960223E-3</v>
      </c>
      <c r="Q104">
        <v>0</v>
      </c>
      <c r="R104">
        <v>0</v>
      </c>
      <c r="S104">
        <v>0</v>
      </c>
      <c r="T104">
        <v>0</v>
      </c>
      <c r="U104">
        <v>-5.314570767283624E-3</v>
      </c>
      <c r="V104">
        <v>0</v>
      </c>
      <c r="W104">
        <v>-2.6956814881500899E-2</v>
      </c>
      <c r="X104">
        <v>0</v>
      </c>
      <c r="Y104">
        <v>0</v>
      </c>
      <c r="Z104">
        <v>-1.0914776717066045E-2</v>
      </c>
      <c r="AA104">
        <v>-1.8002610656760954E-4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-3.6818773790524128E-3</v>
      </c>
      <c r="AH104">
        <v>-5.592262833944337E-3</v>
      </c>
      <c r="AI104">
        <v>0</v>
      </c>
      <c r="AJ104">
        <v>0</v>
      </c>
      <c r="AK104">
        <v>-0.3656709663216392</v>
      </c>
      <c r="AL104">
        <v>-0.36762035418608241</v>
      </c>
      <c r="AM104">
        <v>-5.5503719332692918E-3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-1.5134840045926039E-3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-1.0847417672124868E-2</v>
      </c>
      <c r="BM104">
        <v>0</v>
      </c>
      <c r="BN104">
        <v>-1.2457057003277284E-2</v>
      </c>
      <c r="BO104">
        <v>-1.4409956648141274E-3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-8.4740534133488459E-4</v>
      </c>
      <c r="CB104">
        <v>0</v>
      </c>
      <c r="CC104">
        <v>0</v>
      </c>
      <c r="CD104">
        <f t="shared" si="1"/>
        <v>0.30195116349734569</v>
      </c>
    </row>
    <row r="105" spans="1:82" x14ac:dyDescent="0.25">
      <c r="A105" t="s">
        <v>254</v>
      </c>
      <c r="B105">
        <v>-0.1369897140015798</v>
      </c>
      <c r="C105">
        <v>-8.9156749795003667E-2</v>
      </c>
      <c r="D105">
        <v>-1.7200717637463586E-2</v>
      </c>
      <c r="E105">
        <v>-3.8653512592419698E-2</v>
      </c>
      <c r="F105">
        <v>-5.2735657038977587E-4</v>
      </c>
      <c r="G105">
        <v>0</v>
      </c>
      <c r="H105">
        <v>0</v>
      </c>
      <c r="I105">
        <v>-1.3107268900337584E-3</v>
      </c>
      <c r="J105">
        <v>-1.1577691915378482E-3</v>
      </c>
      <c r="K105">
        <v>0</v>
      </c>
      <c r="L105">
        <v>0</v>
      </c>
      <c r="M105">
        <v>-1.6603189099242847E-2</v>
      </c>
      <c r="N105">
        <v>-1.157409771189874E-2</v>
      </c>
      <c r="O105">
        <v>-8.6404153794002476E-3</v>
      </c>
      <c r="P105">
        <v>-7.0271009830766978E-3</v>
      </c>
      <c r="Q105">
        <v>-3.163808223608517E-2</v>
      </c>
      <c r="R105">
        <v>0</v>
      </c>
      <c r="S105">
        <v>-5.876292064881725E-3</v>
      </c>
      <c r="T105">
        <v>0</v>
      </c>
      <c r="U105">
        <v>-0.13246501094757568</v>
      </c>
      <c r="V105">
        <v>-3.1040331241548941E-2</v>
      </c>
      <c r="W105">
        <v>-4.8866746512182804E-3</v>
      </c>
      <c r="X105">
        <v>0</v>
      </c>
      <c r="Y105">
        <v>-3.3220847544362849E-4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-9.2123212640096604E-3</v>
      </c>
      <c r="AF105">
        <v>-8.5901216058049523E-4</v>
      </c>
      <c r="AG105">
        <v>-9.2010900164908923E-3</v>
      </c>
      <c r="AH105">
        <v>-8.3931632812102447E-3</v>
      </c>
      <c r="AI105">
        <v>0</v>
      </c>
      <c r="AJ105">
        <v>0</v>
      </c>
      <c r="AK105">
        <v>-2.2492125915113334E-2</v>
      </c>
      <c r="AL105">
        <v>-0.26127856869435245</v>
      </c>
      <c r="AM105">
        <v>-9.3687691087468144E-3</v>
      </c>
      <c r="AN105">
        <v>-2.6981780588147954E-2</v>
      </c>
      <c r="AO105">
        <v>0</v>
      </c>
      <c r="AP105">
        <v>0</v>
      </c>
      <c r="AQ105">
        <v>0</v>
      </c>
      <c r="AR105">
        <v>0</v>
      </c>
      <c r="AS105">
        <v>-0.16794330336969862</v>
      </c>
      <c r="AT105">
        <v>-2.3574524221933763E-2</v>
      </c>
      <c r="AU105">
        <v>0</v>
      </c>
      <c r="AV105">
        <v>-5.7494698302613763E-3</v>
      </c>
      <c r="AW105">
        <v>-0.17570980084033289</v>
      </c>
      <c r="AX105">
        <v>0</v>
      </c>
      <c r="AY105">
        <v>-1.674574200449722E-2</v>
      </c>
      <c r="AZ105">
        <v>-1.2020539533392981E-3</v>
      </c>
      <c r="BA105">
        <v>0</v>
      </c>
      <c r="BB105">
        <v>0</v>
      </c>
      <c r="BC105">
        <v>-3.0614771191589521E-2</v>
      </c>
      <c r="BD105">
        <v>0</v>
      </c>
      <c r="BE105">
        <v>0</v>
      </c>
      <c r="BF105">
        <v>-5.3387691618108962E-4</v>
      </c>
      <c r="BG105">
        <v>0</v>
      </c>
      <c r="BH105">
        <v>-5.4671905878100431E-3</v>
      </c>
      <c r="BI105">
        <v>-5.465863916422127E-2</v>
      </c>
      <c r="BJ105">
        <v>0</v>
      </c>
      <c r="BK105">
        <v>-4.1414995541951228E-3</v>
      </c>
      <c r="BL105">
        <v>-3.1853208993741816E-3</v>
      </c>
      <c r="BM105">
        <v>0</v>
      </c>
      <c r="BN105">
        <v>-5.2750705379983193E-3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-4.3421528068829873E-2</v>
      </c>
      <c r="CB105">
        <v>0</v>
      </c>
      <c r="CC105">
        <v>-3.1365393538356386E-3</v>
      </c>
      <c r="CD105">
        <f t="shared" si="1"/>
        <v>0.32501539349898168</v>
      </c>
    </row>
    <row r="106" spans="1:82" x14ac:dyDescent="0.25">
      <c r="A106" t="s">
        <v>271</v>
      </c>
      <c r="B106">
        <v>-0.11106290345883597</v>
      </c>
      <c r="C106">
        <v>-4.3496541156536617E-2</v>
      </c>
      <c r="D106">
        <v>-0.13733826052775469</v>
      </c>
      <c r="E106">
        <v>-1.8365678647734293E-2</v>
      </c>
      <c r="F106">
        <v>-3.1922179577723122E-3</v>
      </c>
      <c r="G106">
        <v>0</v>
      </c>
      <c r="H106">
        <v>0</v>
      </c>
      <c r="I106">
        <v>0</v>
      </c>
      <c r="J106">
        <v>-2.5635359955419961E-3</v>
      </c>
      <c r="K106">
        <v>0</v>
      </c>
      <c r="L106">
        <v>0</v>
      </c>
      <c r="M106">
        <v>-4.4264854075878816E-2</v>
      </c>
      <c r="N106">
        <v>-3.8065327647273592E-2</v>
      </c>
      <c r="O106">
        <v>-3.322873645330726E-3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-1.173324351805629E-2</v>
      </c>
      <c r="V106">
        <v>0</v>
      </c>
      <c r="W106">
        <v>-4.7906331556365506E-2</v>
      </c>
      <c r="X106">
        <v>0</v>
      </c>
      <c r="Y106">
        <v>0</v>
      </c>
      <c r="Z106">
        <v>0</v>
      </c>
      <c r="AA106">
        <v>-6.1756789854373752E-2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-1.9246885838627194E-2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-2.4850729793658342E-2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-3.4991469186048799E-2</v>
      </c>
      <c r="BM106">
        <v>0</v>
      </c>
      <c r="BN106">
        <v>-5.0648830154453464E-3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-4.6362255995532351E-3</v>
      </c>
      <c r="CB106">
        <v>0</v>
      </c>
      <c r="CC106">
        <v>0</v>
      </c>
      <c r="CD106">
        <f t="shared" si="1"/>
        <v>0.13962917218104112</v>
      </c>
    </row>
    <row r="107" spans="1:82" x14ac:dyDescent="0.25">
      <c r="A107" t="s">
        <v>255</v>
      </c>
      <c r="B107">
        <v>-0.34736532699931327</v>
      </c>
      <c r="C107">
        <v>-6.6342632753302516E-2</v>
      </c>
      <c r="D107">
        <v>-2.9767446196726392E-2</v>
      </c>
      <c r="E107">
        <v>-8.723635498401916E-2</v>
      </c>
      <c r="F107">
        <v>-4.0664289127126316E-3</v>
      </c>
      <c r="G107">
        <v>0</v>
      </c>
      <c r="H107">
        <v>0</v>
      </c>
      <c r="I107">
        <v>-7.7637557739259162E-3</v>
      </c>
      <c r="J107">
        <v>-1.562950924359096E-2</v>
      </c>
      <c r="K107">
        <v>-1.5286582532441337E-2</v>
      </c>
      <c r="L107">
        <v>-9.3473581806248936E-3</v>
      </c>
      <c r="M107">
        <v>-4.2113878339345885E-2</v>
      </c>
      <c r="N107">
        <v>-9.1730371672397226E-2</v>
      </c>
      <c r="O107">
        <v>-1.3558813663402563E-2</v>
      </c>
      <c r="P107">
        <v>-3.3103847703408172E-3</v>
      </c>
      <c r="Q107">
        <v>-2.3328816176580884E-2</v>
      </c>
      <c r="R107">
        <v>-2.7321128924811507E-3</v>
      </c>
      <c r="S107">
        <v>0</v>
      </c>
      <c r="T107">
        <v>0</v>
      </c>
      <c r="U107">
        <v>-2.5438689230108561E-2</v>
      </c>
      <c r="V107">
        <v>0</v>
      </c>
      <c r="W107">
        <v>-5.4325478859683182E-2</v>
      </c>
      <c r="X107">
        <v>0</v>
      </c>
      <c r="Y107">
        <v>0</v>
      </c>
      <c r="Z107">
        <v>-4.2990360722084585E-2</v>
      </c>
      <c r="AA107">
        <v>-9.7236950439155857E-3</v>
      </c>
      <c r="AB107">
        <v>0</v>
      </c>
      <c r="AC107">
        <v>0</v>
      </c>
      <c r="AD107">
        <v>0</v>
      </c>
      <c r="AE107">
        <v>-1.3277265831558947E-2</v>
      </c>
      <c r="AF107">
        <v>0</v>
      </c>
      <c r="AG107">
        <v>-4.3663418229915613E-3</v>
      </c>
      <c r="AH107">
        <v>-2.3801385329477277E-2</v>
      </c>
      <c r="AI107">
        <v>0</v>
      </c>
      <c r="AJ107">
        <v>0</v>
      </c>
      <c r="AK107">
        <v>-0.15112735738300953</v>
      </c>
      <c r="AL107">
        <v>-0.35510419540219129</v>
      </c>
      <c r="AM107">
        <v>-4.9289790629502082E-2</v>
      </c>
      <c r="AN107">
        <v>-3.603413408154706E-3</v>
      </c>
      <c r="AO107">
        <v>0</v>
      </c>
      <c r="AP107">
        <v>0</v>
      </c>
      <c r="AQ107">
        <v>0</v>
      </c>
      <c r="AR107">
        <v>0</v>
      </c>
      <c r="AS107">
        <v>-7.4446360787493804E-3</v>
      </c>
      <c r="AT107">
        <v>0</v>
      </c>
      <c r="AU107">
        <v>0</v>
      </c>
      <c r="AV107">
        <v>-2.7863873283920381E-2</v>
      </c>
      <c r="AW107">
        <v>-6.5775300168965642E-2</v>
      </c>
      <c r="AX107">
        <v>0</v>
      </c>
      <c r="AY107">
        <v>-5.7411163704086977E-3</v>
      </c>
      <c r="AZ107">
        <v>0</v>
      </c>
      <c r="BA107">
        <v>0</v>
      </c>
      <c r="BB107">
        <v>0</v>
      </c>
      <c r="BC107">
        <v>0</v>
      </c>
      <c r="BD107">
        <v>-4.1248470840889715E-4</v>
      </c>
      <c r="BE107">
        <v>0</v>
      </c>
      <c r="BF107">
        <v>0</v>
      </c>
      <c r="BG107">
        <v>0</v>
      </c>
      <c r="BH107">
        <v>-1.1999174353294478E-3</v>
      </c>
      <c r="BI107">
        <v>-3.4634122342095583E-3</v>
      </c>
      <c r="BJ107">
        <v>-1.1047775568490381E-2</v>
      </c>
      <c r="BK107">
        <v>0</v>
      </c>
      <c r="BL107">
        <v>-2.2470409794850266E-2</v>
      </c>
      <c r="BM107">
        <v>-1.1493426991023721E-4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-8.7230314688725788E-3</v>
      </c>
      <c r="BT107">
        <v>0</v>
      </c>
      <c r="BU107">
        <v>0</v>
      </c>
      <c r="BV107">
        <v>-3.7104370125395319E-3</v>
      </c>
      <c r="BW107">
        <v>0</v>
      </c>
      <c r="BX107">
        <v>0</v>
      </c>
      <c r="BY107">
        <v>-1.6414677625178106E-3</v>
      </c>
      <c r="BZ107">
        <v>-1.40557511938748E-2</v>
      </c>
      <c r="CA107">
        <v>-1.3149767747687696E-2</v>
      </c>
      <c r="CB107">
        <v>0</v>
      </c>
      <c r="CC107">
        <v>-2.8838619861168907E-4</v>
      </c>
      <c r="CD107">
        <f t="shared" si="1"/>
        <v>0.38332273810477163</v>
      </c>
    </row>
    <row r="108" spans="1:82" x14ac:dyDescent="0.25">
      <c r="A108" t="s">
        <v>256</v>
      </c>
      <c r="B108">
        <v>-0.30446389220292913</v>
      </c>
      <c r="C108">
        <v>-0.11719622364490689</v>
      </c>
      <c r="D108">
        <v>-2.9513613250578836E-2</v>
      </c>
      <c r="E108">
        <v>-2.5776735109364051E-2</v>
      </c>
      <c r="F108">
        <v>-3.7003715167166089E-4</v>
      </c>
      <c r="G108">
        <v>0</v>
      </c>
      <c r="H108">
        <v>0</v>
      </c>
      <c r="I108">
        <v>-1.2277646200057391E-3</v>
      </c>
      <c r="J108">
        <v>-5.4859351788088834E-3</v>
      </c>
      <c r="K108">
        <v>-4.6512803675136593E-4</v>
      </c>
      <c r="L108">
        <v>0</v>
      </c>
      <c r="M108">
        <v>-5.0266253868020618E-2</v>
      </c>
      <c r="N108">
        <v>-0.10499658502605956</v>
      </c>
      <c r="O108">
        <v>-1.4394257987372986E-2</v>
      </c>
      <c r="P108">
        <v>-2.9512687881957201E-2</v>
      </c>
      <c r="Q108">
        <v>-0.12876953415153788</v>
      </c>
      <c r="R108">
        <v>-0.12545858160709403</v>
      </c>
      <c r="S108">
        <v>0</v>
      </c>
      <c r="T108">
        <v>0</v>
      </c>
      <c r="U108">
        <v>-0.13088184673932154</v>
      </c>
      <c r="V108">
        <v>-1.429978874663485E-2</v>
      </c>
      <c r="W108">
        <v>-2.0606517412590147E-2</v>
      </c>
      <c r="X108">
        <v>-6.3972371381949928E-3</v>
      </c>
      <c r="Y108">
        <v>-4.9642611822077066E-3</v>
      </c>
      <c r="Z108">
        <v>-1.4055420099739844E-3</v>
      </c>
      <c r="AA108">
        <v>0</v>
      </c>
      <c r="AB108">
        <v>0</v>
      </c>
      <c r="AC108">
        <v>0</v>
      </c>
      <c r="AD108">
        <v>0</v>
      </c>
      <c r="AE108">
        <v>-1.7754821115585417E-2</v>
      </c>
      <c r="AF108">
        <v>-1.0226035093457079E-3</v>
      </c>
      <c r="AG108">
        <v>-1.9036787219984978E-2</v>
      </c>
      <c r="AH108">
        <v>-3.9293486036879278E-3</v>
      </c>
      <c r="AI108">
        <v>0</v>
      </c>
      <c r="AJ108">
        <v>0</v>
      </c>
      <c r="AK108">
        <v>-3.7944225876867479E-2</v>
      </c>
      <c r="AL108">
        <v>-0.34390395274749264</v>
      </c>
      <c r="AM108">
        <v>-6.7688420831508176E-3</v>
      </c>
      <c r="AN108">
        <v>-2.0908348710392096E-2</v>
      </c>
      <c r="AO108">
        <v>0</v>
      </c>
      <c r="AP108">
        <v>0</v>
      </c>
      <c r="AQ108">
        <v>0</v>
      </c>
      <c r="AR108">
        <v>-8.0727418449989526E-4</v>
      </c>
      <c r="AS108">
        <v>-2.8006790494387958E-2</v>
      </c>
      <c r="AT108">
        <v>-1.2202406583350377E-2</v>
      </c>
      <c r="AU108">
        <v>0</v>
      </c>
      <c r="AV108">
        <v>-5.4655808022179009E-3</v>
      </c>
      <c r="AW108">
        <v>-0.15357273104986449</v>
      </c>
      <c r="AX108">
        <v>0</v>
      </c>
      <c r="AY108">
        <v>-1.1898786827462043E-2</v>
      </c>
      <c r="AZ108">
        <v>0</v>
      </c>
      <c r="BA108">
        <v>0</v>
      </c>
      <c r="BB108">
        <v>0</v>
      </c>
      <c r="BC108">
        <v>-1.0332570536168279E-2</v>
      </c>
      <c r="BD108">
        <v>-5.6900874931360918E-4</v>
      </c>
      <c r="BE108">
        <v>0</v>
      </c>
      <c r="BF108">
        <v>0</v>
      </c>
      <c r="BG108">
        <v>0</v>
      </c>
      <c r="BH108">
        <v>-9.7446754654543603E-3</v>
      </c>
      <c r="BI108">
        <v>0</v>
      </c>
      <c r="BJ108">
        <v>0</v>
      </c>
      <c r="BK108">
        <v>0</v>
      </c>
      <c r="BL108">
        <v>-2.8922188655496508E-3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-8.4912906008636872E-4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-4.189016908016352E-2</v>
      </c>
      <c r="CB108">
        <v>0</v>
      </c>
      <c r="CC108">
        <v>-2.1991276665333163E-3</v>
      </c>
      <c r="CD108">
        <f t="shared" si="1"/>
        <v>0.42175732286827688</v>
      </c>
    </row>
    <row r="109" spans="1:82" x14ac:dyDescent="0.25">
      <c r="A109" t="s">
        <v>257</v>
      </c>
      <c r="B109">
        <v>-0.11282697187027541</v>
      </c>
      <c r="C109">
        <v>-1.1413434518117493E-2</v>
      </c>
      <c r="D109">
        <v>-1.0048292071872052E-2</v>
      </c>
      <c r="E109">
        <v>-9.5547118378526155E-2</v>
      </c>
      <c r="F109">
        <v>-4.5921505990481849E-3</v>
      </c>
      <c r="G109">
        <v>-6.8617742342752974E-2</v>
      </c>
      <c r="H109">
        <v>0</v>
      </c>
      <c r="I109">
        <v>-3.9405724342999111E-2</v>
      </c>
      <c r="J109">
        <v>-6.1313555093499604E-3</v>
      </c>
      <c r="K109">
        <v>0</v>
      </c>
      <c r="L109">
        <v>0</v>
      </c>
      <c r="M109">
        <v>-3.7941213665842993E-2</v>
      </c>
      <c r="N109">
        <v>-0.10880411119796206</v>
      </c>
      <c r="O109">
        <v>-1.3820089120349495E-2</v>
      </c>
      <c r="P109">
        <v>-9.8919100548695418E-2</v>
      </c>
      <c r="Q109">
        <v>-6.3162532335081331E-2</v>
      </c>
      <c r="R109">
        <v>-7.7676980853537449E-3</v>
      </c>
      <c r="S109">
        <v>0</v>
      </c>
      <c r="T109">
        <v>0</v>
      </c>
      <c r="U109">
        <v>-0.29089316422664446</v>
      </c>
      <c r="V109">
        <v>-0.14373405684348078</v>
      </c>
      <c r="W109">
        <v>-3.7326057930831213E-2</v>
      </c>
      <c r="X109">
        <v>-1.1758262539072284E-2</v>
      </c>
      <c r="Y109">
        <v>-1.6965962317925243E-2</v>
      </c>
      <c r="Z109">
        <v>-1.8097497416593167E-2</v>
      </c>
      <c r="AA109">
        <v>-5.7319828819449017E-3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-3.0741258821429463E-2</v>
      </c>
      <c r="AH109">
        <v>-1.2149924309670006E-2</v>
      </c>
      <c r="AI109">
        <v>0</v>
      </c>
      <c r="AJ109">
        <v>0</v>
      </c>
      <c r="AK109">
        <v>0</v>
      </c>
      <c r="AL109">
        <v>-0.31614343696109071</v>
      </c>
      <c r="AM109">
        <v>-1.1242260555457358E-2</v>
      </c>
      <c r="AN109">
        <v>-0.11582545550157772</v>
      </c>
      <c r="AO109">
        <v>0</v>
      </c>
      <c r="AP109">
        <v>0</v>
      </c>
      <c r="AQ109">
        <v>0</v>
      </c>
      <c r="AR109">
        <v>0</v>
      </c>
      <c r="AS109">
        <v>-0.33243403954222644</v>
      </c>
      <c r="AT109">
        <v>-1.8208918659635701E-2</v>
      </c>
      <c r="AU109">
        <v>-4.9112717144721386E-3</v>
      </c>
      <c r="AV109">
        <v>-4.1965855174292393E-3</v>
      </c>
      <c r="AW109">
        <v>-0.14716718333524015</v>
      </c>
      <c r="AX109">
        <v>0</v>
      </c>
      <c r="AY109">
        <v>-1.2932477628281831E-2</v>
      </c>
      <c r="AZ109">
        <v>0</v>
      </c>
      <c r="BA109">
        <v>0</v>
      </c>
      <c r="BB109">
        <v>0</v>
      </c>
      <c r="BC109">
        <v>-2.4538797317382594E-2</v>
      </c>
      <c r="BD109">
        <v>0</v>
      </c>
      <c r="BE109">
        <v>0</v>
      </c>
      <c r="BF109">
        <v>-6.6227938699407046E-3</v>
      </c>
      <c r="BG109">
        <v>0</v>
      </c>
      <c r="BH109">
        <v>0</v>
      </c>
      <c r="BI109">
        <v>0</v>
      </c>
      <c r="BJ109">
        <v>0</v>
      </c>
      <c r="BK109">
        <v>-3.9563092607148631E-2</v>
      </c>
      <c r="BL109">
        <v>-6.2925007368535481E-3</v>
      </c>
      <c r="BM109">
        <v>0</v>
      </c>
      <c r="BN109">
        <v>-2.2031151095425138E-3</v>
      </c>
      <c r="BO109">
        <v>0</v>
      </c>
      <c r="BP109">
        <v>0</v>
      </c>
      <c r="BQ109">
        <v>-1.1739783302120931E-3</v>
      </c>
      <c r="BR109">
        <v>0</v>
      </c>
      <c r="BS109">
        <v>-9.1780500572625229E-3</v>
      </c>
      <c r="BT109">
        <v>0</v>
      </c>
      <c r="BU109">
        <v>0</v>
      </c>
      <c r="BV109">
        <v>0</v>
      </c>
      <c r="BW109">
        <v>-8.5625109740020494E-2</v>
      </c>
      <c r="BX109">
        <v>-1.1904710226412906E-3</v>
      </c>
      <c r="BY109">
        <v>-5.3662705185169388E-3</v>
      </c>
      <c r="BZ109">
        <v>0</v>
      </c>
      <c r="CA109">
        <v>-0.15978898582244166</v>
      </c>
      <c r="CB109">
        <v>0</v>
      </c>
      <c r="CC109">
        <v>-6.5065067949145357E-3</v>
      </c>
      <c r="CD109">
        <f t="shared" si="1"/>
        <v>0.58363565912155646</v>
      </c>
    </row>
    <row r="110" spans="1:82" x14ac:dyDescent="0.25">
      <c r="A110" t="s">
        <v>258</v>
      </c>
      <c r="B110">
        <v>-0.36781546622963562</v>
      </c>
      <c r="C110">
        <v>-0.23843730684332937</v>
      </c>
      <c r="D110">
        <v>-1.5491216300441093E-2</v>
      </c>
      <c r="E110">
        <v>-9.9969208500652426E-2</v>
      </c>
      <c r="F110">
        <v>-6.6295373823244529E-3</v>
      </c>
      <c r="G110">
        <v>0</v>
      </c>
      <c r="H110">
        <v>0</v>
      </c>
      <c r="I110">
        <v>-2.7667007316153593E-2</v>
      </c>
      <c r="J110">
        <v>-2.1873830264662864E-3</v>
      </c>
      <c r="K110">
        <v>-6.2684460380280959E-3</v>
      </c>
      <c r="L110">
        <v>0</v>
      </c>
      <c r="M110">
        <v>-4.045498378014406E-2</v>
      </c>
      <c r="N110">
        <v>-0.11198536902942738</v>
      </c>
      <c r="O110">
        <v>-1.3332443732703817E-2</v>
      </c>
      <c r="P110">
        <v>-3.3119594375691799E-2</v>
      </c>
      <c r="Q110">
        <v>-0.16131034337460839</v>
      </c>
      <c r="R110">
        <v>-6.0541437535207424E-2</v>
      </c>
      <c r="S110">
        <v>0</v>
      </c>
      <c r="T110">
        <v>0</v>
      </c>
      <c r="U110">
        <v>-7.0120023449194088E-2</v>
      </c>
      <c r="V110">
        <v>0</v>
      </c>
      <c r="W110">
        <v>-3.8608767301274716E-2</v>
      </c>
      <c r="X110">
        <v>0</v>
      </c>
      <c r="Y110">
        <v>0</v>
      </c>
      <c r="Z110">
        <v>-4.2848291490256964E-2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-3.106709840048066E-2</v>
      </c>
      <c r="AI110">
        <v>0</v>
      </c>
      <c r="AJ110">
        <v>0</v>
      </c>
      <c r="AK110">
        <v>-8.0519828652701655E-3</v>
      </c>
      <c r="AL110">
        <v>-0.35126695190708374</v>
      </c>
      <c r="AM110">
        <v>-1.393664755649566E-2</v>
      </c>
      <c r="AN110">
        <v>-2.5093232567467597E-2</v>
      </c>
      <c r="AO110">
        <v>0</v>
      </c>
      <c r="AP110">
        <v>0</v>
      </c>
      <c r="AQ110">
        <v>0</v>
      </c>
      <c r="AR110">
        <v>-2.3546828603969051E-3</v>
      </c>
      <c r="AS110">
        <v>-3.1189026611164666E-2</v>
      </c>
      <c r="AT110">
        <v>0</v>
      </c>
      <c r="AU110">
        <v>0</v>
      </c>
      <c r="AV110">
        <v>0</v>
      </c>
      <c r="AW110">
        <v>-7.3288259425658794E-2</v>
      </c>
      <c r="AX110">
        <v>0</v>
      </c>
      <c r="AY110">
        <v>-5.0054319325224667E-3</v>
      </c>
      <c r="AZ110">
        <v>0</v>
      </c>
      <c r="BA110">
        <v>0</v>
      </c>
      <c r="BB110">
        <v>0</v>
      </c>
      <c r="BC110">
        <v>-6.8983325057425339E-3</v>
      </c>
      <c r="BD110">
        <v>0</v>
      </c>
      <c r="BE110">
        <v>0</v>
      </c>
      <c r="BF110">
        <v>-2.9122846691908063E-3</v>
      </c>
      <c r="BG110">
        <v>0</v>
      </c>
      <c r="BH110">
        <v>-4.207260035009164E-3</v>
      </c>
      <c r="BI110">
        <v>0</v>
      </c>
      <c r="BJ110">
        <v>-1.4438995995336285E-2</v>
      </c>
      <c r="BK110">
        <v>0</v>
      </c>
      <c r="BL110">
        <v>-5.5467509777395547E-3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-1.2835491689681228E-2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-0.10393993848810169</v>
      </c>
      <c r="CB110">
        <v>0</v>
      </c>
      <c r="CC110">
        <v>-4.7079565421492397E-3</v>
      </c>
      <c r="CD110">
        <f t="shared" si="1"/>
        <v>0.46406088330094553</v>
      </c>
    </row>
    <row r="111" spans="1:82" x14ac:dyDescent="0.25">
      <c r="A111" t="s">
        <v>259</v>
      </c>
      <c r="B111">
        <v>-8.5737141519938428E-2</v>
      </c>
      <c r="C111">
        <v>-9.6962057026087706E-2</v>
      </c>
      <c r="D111">
        <v>-1.7326900755291759E-3</v>
      </c>
      <c r="E111">
        <v>-0.23197461063767322</v>
      </c>
      <c r="F111">
        <v>-6.5392983645837805E-3</v>
      </c>
      <c r="G111">
        <v>0</v>
      </c>
      <c r="H111">
        <v>0</v>
      </c>
      <c r="I111">
        <v>-1.2780426625201407E-2</v>
      </c>
      <c r="J111">
        <v>-2.0408817058863223E-2</v>
      </c>
      <c r="K111">
        <v>-4.7138020037961531E-3</v>
      </c>
      <c r="L111">
        <v>0</v>
      </c>
      <c r="M111">
        <v>-2.6062585070539934E-2</v>
      </c>
      <c r="N111">
        <v>-4.386044040657032E-2</v>
      </c>
      <c r="O111">
        <v>-1.4761718705018441E-2</v>
      </c>
      <c r="P111">
        <v>-0.15893156304989484</v>
      </c>
      <c r="Q111">
        <v>-0.14646009064508797</v>
      </c>
      <c r="R111">
        <v>0</v>
      </c>
      <c r="S111">
        <v>0</v>
      </c>
      <c r="T111">
        <v>-1.628947768196826E-3</v>
      </c>
      <c r="U111">
        <v>-0.20809153593339982</v>
      </c>
      <c r="V111">
        <v>-7.028629947239648E-2</v>
      </c>
      <c r="W111">
        <v>-0.16021482750753702</v>
      </c>
      <c r="X111">
        <v>-3.3124448911329804E-2</v>
      </c>
      <c r="Y111">
        <v>-4.9090507852748294E-2</v>
      </c>
      <c r="Z111">
        <v>-3.0891984438036563E-2</v>
      </c>
      <c r="AA111">
        <v>-6.9462912148627931E-2</v>
      </c>
      <c r="AB111">
        <v>-3.8907986135612053E-3</v>
      </c>
      <c r="AC111">
        <v>0</v>
      </c>
      <c r="AD111">
        <v>-6.6845968286019649E-4</v>
      </c>
      <c r="AE111">
        <v>0</v>
      </c>
      <c r="AF111">
        <v>-1.3213198629737793E-3</v>
      </c>
      <c r="AG111">
        <v>0</v>
      </c>
      <c r="AH111">
        <v>-1.1392811275540139E-2</v>
      </c>
      <c r="AI111">
        <v>0</v>
      </c>
      <c r="AJ111">
        <v>-1.1793188357636625E-2</v>
      </c>
      <c r="AK111">
        <v>-7.3124563533036591E-3</v>
      </c>
      <c r="AL111">
        <v>-0.27230127156714029</v>
      </c>
      <c r="AM111">
        <v>-5.6169830321879655E-4</v>
      </c>
      <c r="AN111">
        <v>-0.18312877243575509</v>
      </c>
      <c r="AO111">
        <v>-6.0384699315147741E-2</v>
      </c>
      <c r="AP111">
        <v>0</v>
      </c>
      <c r="AQ111">
        <v>0</v>
      </c>
      <c r="AR111">
        <v>-2.7985505277488484E-3</v>
      </c>
      <c r="AS111">
        <v>-0.29607913192034341</v>
      </c>
      <c r="AT111">
        <v>-4.6135350620910016E-2</v>
      </c>
      <c r="AU111">
        <v>-8.5983160809766992E-3</v>
      </c>
      <c r="AV111">
        <v>-1.0222877021744013E-2</v>
      </c>
      <c r="AW111">
        <v>-9.2908942433561417E-2</v>
      </c>
      <c r="AX111">
        <v>-5.3011259292098092E-3</v>
      </c>
      <c r="AY111">
        <v>-1.0020206086742117E-2</v>
      </c>
      <c r="AZ111">
        <v>0</v>
      </c>
      <c r="BA111">
        <v>0</v>
      </c>
      <c r="BB111">
        <v>0</v>
      </c>
      <c r="BC111">
        <v>-9.7700124695838959E-3</v>
      </c>
      <c r="BD111">
        <v>0</v>
      </c>
      <c r="BE111">
        <v>-3.9248211020981208E-4</v>
      </c>
      <c r="BF111">
        <v>-2.2348004665835842E-3</v>
      </c>
      <c r="BG111">
        <v>0</v>
      </c>
      <c r="BH111">
        <v>-5.5862304926771172E-4</v>
      </c>
      <c r="BI111">
        <v>-1.049209792483977E-2</v>
      </c>
      <c r="BJ111">
        <v>-6.7453762287570723E-3</v>
      </c>
      <c r="BK111">
        <v>-2.1865168214101557E-2</v>
      </c>
      <c r="BL111">
        <v>-1.2806722045818874E-2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-4.4609636827450082E-3</v>
      </c>
      <c r="BT111">
        <v>0</v>
      </c>
      <c r="BU111">
        <v>-2.6011626855846964E-4</v>
      </c>
      <c r="BV111">
        <v>0</v>
      </c>
      <c r="BW111">
        <v>-0.12548632512762833</v>
      </c>
      <c r="BX111">
        <v>-2.7400635843742006E-3</v>
      </c>
      <c r="BY111">
        <v>-2.0392227220210377E-2</v>
      </c>
      <c r="BZ111">
        <v>-5.0512871012873342E-2</v>
      </c>
      <c r="CA111">
        <v>-8.9172731510993045E-2</v>
      </c>
      <c r="CB111">
        <v>0</v>
      </c>
      <c r="CC111">
        <v>-3.2967144581000675E-2</v>
      </c>
      <c r="CD111">
        <f t="shared" si="1"/>
        <v>0.65937399472744451</v>
      </c>
    </row>
    <row r="112" spans="1:82" x14ac:dyDescent="0.25">
      <c r="A112" t="s">
        <v>260</v>
      </c>
      <c r="B112">
        <v>-0.29931592240109162</v>
      </c>
      <c r="C112">
        <v>-5.3343034864793047E-2</v>
      </c>
      <c r="D112">
        <v>-3.0004170154110006E-2</v>
      </c>
      <c r="E112">
        <v>-0.15294403576636031</v>
      </c>
      <c r="F112">
        <v>-3.9940169681878359E-3</v>
      </c>
      <c r="G112">
        <v>0</v>
      </c>
      <c r="H112">
        <v>0</v>
      </c>
      <c r="I112">
        <v>-1.0715082939200784E-2</v>
      </c>
      <c r="J112">
        <v>-1.2412615860170615E-2</v>
      </c>
      <c r="K112">
        <v>0</v>
      </c>
      <c r="L112">
        <v>0</v>
      </c>
      <c r="M112">
        <v>-6.4261029106965878E-2</v>
      </c>
      <c r="N112">
        <v>-0.13901759765786378</v>
      </c>
      <c r="O112">
        <v>-4.0486283156498035E-2</v>
      </c>
      <c r="P112">
        <v>-0.2921081585302876</v>
      </c>
      <c r="Q112">
        <v>-0.23194099618288436</v>
      </c>
      <c r="R112">
        <v>0</v>
      </c>
      <c r="S112">
        <v>-6.1080843958372356E-2</v>
      </c>
      <c r="T112">
        <v>-2.0094590154497467E-4</v>
      </c>
      <c r="U112">
        <v>-0.13880758003117971</v>
      </c>
      <c r="V112">
        <v>-5.129568894996471E-2</v>
      </c>
      <c r="W112">
        <v>-0.1256376269078073</v>
      </c>
      <c r="X112">
        <v>-3.6369117335039607E-2</v>
      </c>
      <c r="Y112">
        <v>-2.7525361765100599E-2</v>
      </c>
      <c r="Z112">
        <v>-1.5767106174405833E-2</v>
      </c>
      <c r="AA112">
        <v>-2.2082554120343614E-2</v>
      </c>
      <c r="AB112">
        <v>0</v>
      </c>
      <c r="AC112">
        <v>0</v>
      </c>
      <c r="AD112">
        <v>0</v>
      </c>
      <c r="AE112">
        <v>-2.3254391911476359E-2</v>
      </c>
      <c r="AF112">
        <v>0</v>
      </c>
      <c r="AG112">
        <v>0</v>
      </c>
      <c r="AH112">
        <v>-1.3949743303755747E-2</v>
      </c>
      <c r="AI112">
        <v>0</v>
      </c>
      <c r="AJ112">
        <v>0</v>
      </c>
      <c r="AK112">
        <v>-1.7903083656359679E-2</v>
      </c>
      <c r="AL112">
        <v>-0.1922953465018058</v>
      </c>
      <c r="AM112">
        <v>-2.2042091057713053E-2</v>
      </c>
      <c r="AN112">
        <v>-0.12166007258891758</v>
      </c>
      <c r="AO112">
        <v>0</v>
      </c>
      <c r="AP112">
        <v>0</v>
      </c>
      <c r="AQ112">
        <v>0</v>
      </c>
      <c r="AR112">
        <v>0</v>
      </c>
      <c r="AS112">
        <v>-0.18294773699966063</v>
      </c>
      <c r="AT112">
        <v>0</v>
      </c>
      <c r="AU112">
        <v>-2.4754210854192899E-3</v>
      </c>
      <c r="AV112">
        <v>-9.8851860643757341E-4</v>
      </c>
      <c r="AW112">
        <v>-6.7413673365564433E-2</v>
      </c>
      <c r="AX112">
        <v>0</v>
      </c>
      <c r="AY112">
        <v>-3.66803080160426E-3</v>
      </c>
      <c r="AZ112">
        <v>0</v>
      </c>
      <c r="BA112">
        <v>0</v>
      </c>
      <c r="BB112">
        <v>0</v>
      </c>
      <c r="BC112">
        <v>-1.0536226704116705E-2</v>
      </c>
      <c r="BD112">
        <v>0</v>
      </c>
      <c r="BE112">
        <v>0</v>
      </c>
      <c r="BF112">
        <v>0</v>
      </c>
      <c r="BG112">
        <v>0</v>
      </c>
      <c r="BH112">
        <v>-9.3785879318895773E-4</v>
      </c>
      <c r="BI112">
        <v>0</v>
      </c>
      <c r="BJ112">
        <v>-6.2025107845006186E-3</v>
      </c>
      <c r="BK112">
        <v>-6.4792531931567879E-2</v>
      </c>
      <c r="BL112">
        <v>-1.1451813494711725E-2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-2.4163191682865463E-3</v>
      </c>
      <c r="BT112">
        <v>0</v>
      </c>
      <c r="BU112">
        <v>0</v>
      </c>
      <c r="BV112">
        <v>0</v>
      </c>
      <c r="BW112">
        <v>-7.4940746785935874E-2</v>
      </c>
      <c r="BX112">
        <v>0</v>
      </c>
      <c r="BY112">
        <v>-7.7587073816856658E-3</v>
      </c>
      <c r="BZ112">
        <v>-1.2570066556242068E-2</v>
      </c>
      <c r="CA112">
        <v>-0.14723901772831077</v>
      </c>
      <c r="CB112">
        <v>0</v>
      </c>
      <c r="CC112">
        <v>-6.4566039056538436E-3</v>
      </c>
      <c r="CD112">
        <f t="shared" si="1"/>
        <v>0.63970635405635967</v>
      </c>
    </row>
    <row r="113" spans="1:82" x14ac:dyDescent="0.25">
      <c r="A113" t="s">
        <v>261</v>
      </c>
      <c r="B113">
        <v>-0.34974684345683649</v>
      </c>
      <c r="C113">
        <v>-9.0740876097638923E-2</v>
      </c>
      <c r="D113">
        <v>-6.4325599279668091E-2</v>
      </c>
      <c r="E113">
        <v>-0.15099462314015308</v>
      </c>
      <c r="F113">
        <v>-6.3939639549294132E-3</v>
      </c>
      <c r="G113">
        <v>0</v>
      </c>
      <c r="H113">
        <v>0</v>
      </c>
      <c r="I113">
        <v>0</v>
      </c>
      <c r="J113">
        <v>-7.5444180902311656E-2</v>
      </c>
      <c r="K113">
        <v>0</v>
      </c>
      <c r="L113">
        <v>0</v>
      </c>
      <c r="M113">
        <v>-0.15114872976777291</v>
      </c>
      <c r="N113">
        <v>-0.13725199804169935</v>
      </c>
      <c r="O113">
        <v>-4.8890173183929839E-2</v>
      </c>
      <c r="P113">
        <v>-5.2805889570300857E-2</v>
      </c>
      <c r="Q113">
        <v>-1.3901821731385374E-2</v>
      </c>
      <c r="R113">
        <v>0</v>
      </c>
      <c r="S113">
        <v>0</v>
      </c>
      <c r="T113">
        <v>0</v>
      </c>
      <c r="U113">
        <v>-2.7466141942144685E-2</v>
      </c>
      <c r="V113">
        <v>0</v>
      </c>
      <c r="W113">
        <v>-0.15167626646120796</v>
      </c>
      <c r="X113">
        <v>-5.8187986212889205E-3</v>
      </c>
      <c r="Y113">
        <v>0</v>
      </c>
      <c r="Z113">
        <v>-9.506025423727435E-2</v>
      </c>
      <c r="AA113">
        <v>-9.9778039467572618E-2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-9.6820049926043018E-3</v>
      </c>
      <c r="AH113">
        <v>-7.1398500462090245E-2</v>
      </c>
      <c r="AI113">
        <v>0</v>
      </c>
      <c r="AJ113">
        <v>0</v>
      </c>
      <c r="AK113">
        <v>-0.13139517010565474</v>
      </c>
      <c r="AL113">
        <v>-0.20610834541650222</v>
      </c>
      <c r="AM113">
        <v>-7.4475196669055001E-3</v>
      </c>
      <c r="AN113">
        <v>-4.1026013889399061E-2</v>
      </c>
      <c r="AO113">
        <v>0</v>
      </c>
      <c r="AP113">
        <v>0</v>
      </c>
      <c r="AQ113">
        <v>0</v>
      </c>
      <c r="AR113">
        <v>0</v>
      </c>
      <c r="AS113">
        <v>-1.1779313128371376E-3</v>
      </c>
      <c r="AT113">
        <v>0</v>
      </c>
      <c r="AU113">
        <v>0</v>
      </c>
      <c r="AV113">
        <v>-4.8066079833597947E-3</v>
      </c>
      <c r="AW113">
        <v>-4.0579462605477906E-3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-3.6842581840304703E-3</v>
      </c>
      <c r="BI113">
        <v>0</v>
      </c>
      <c r="BJ113">
        <v>-1.5355620901130733E-2</v>
      </c>
      <c r="BK113">
        <v>0</v>
      </c>
      <c r="BL113">
        <v>-3.8096063621107817E-2</v>
      </c>
      <c r="BM113">
        <v>0</v>
      </c>
      <c r="BN113">
        <v>-1.0809191576975025E-3</v>
      </c>
      <c r="BO113">
        <v>0</v>
      </c>
      <c r="BP113">
        <v>0</v>
      </c>
      <c r="BQ113">
        <v>-8.9763020125574683E-4</v>
      </c>
      <c r="BR113">
        <v>0</v>
      </c>
      <c r="BS113">
        <v>-3.78979766982992E-3</v>
      </c>
      <c r="BT113">
        <v>0</v>
      </c>
      <c r="BU113">
        <v>0</v>
      </c>
      <c r="BV113">
        <v>0</v>
      </c>
      <c r="BW113">
        <v>0</v>
      </c>
      <c r="BX113">
        <v>-2.2340375286065504E-3</v>
      </c>
      <c r="BY113">
        <v>0</v>
      </c>
      <c r="BZ113">
        <v>0</v>
      </c>
      <c r="CA113">
        <v>-1.7029671866975481E-2</v>
      </c>
      <c r="CB113">
        <v>-2.9376904720799951E-3</v>
      </c>
      <c r="CC113">
        <v>-3.3550174072902003E-3</v>
      </c>
      <c r="CD113">
        <f t="shared" si="1"/>
        <v>0.47626477905042186</v>
      </c>
    </row>
    <row r="114" spans="1:82" x14ac:dyDescent="0.25">
      <c r="A114" t="s">
        <v>262</v>
      </c>
      <c r="B114">
        <v>-0.11692587364767618</v>
      </c>
      <c r="C114">
        <v>-3.083647974511837E-2</v>
      </c>
      <c r="D114">
        <v>-3.0303268170017095E-2</v>
      </c>
      <c r="E114">
        <v>-3.8048861087244625E-2</v>
      </c>
      <c r="F114">
        <v>-9.9340515430849626E-4</v>
      </c>
      <c r="G114">
        <v>0</v>
      </c>
      <c r="H114">
        <v>0</v>
      </c>
      <c r="I114">
        <v>0</v>
      </c>
      <c r="J114">
        <v>-1.0568571522747344E-2</v>
      </c>
      <c r="K114">
        <v>-4.4580045998314803E-3</v>
      </c>
      <c r="L114">
        <v>0</v>
      </c>
      <c r="M114">
        <v>-4.7154070136606829E-2</v>
      </c>
      <c r="N114">
        <v>-7.2288863668752909E-2</v>
      </c>
      <c r="O114">
        <v>-1.0261881509276332E-2</v>
      </c>
      <c r="P114">
        <v>-2.1246651441573942E-2</v>
      </c>
      <c r="Q114">
        <v>-8.940495416793813E-2</v>
      </c>
      <c r="R114">
        <v>-1.8000728789014767E-2</v>
      </c>
      <c r="S114">
        <v>0</v>
      </c>
      <c r="T114">
        <v>0</v>
      </c>
      <c r="U114">
        <v>-4.5135629045079569E-3</v>
      </c>
      <c r="V114">
        <v>0</v>
      </c>
      <c r="W114">
        <v>-4.4621276974285286E-2</v>
      </c>
      <c r="X114">
        <v>-4.7364779607256243E-3</v>
      </c>
      <c r="Y114">
        <v>0</v>
      </c>
      <c r="Z114">
        <v>-1.7712315113574369E-3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-9.8892798728823592E-3</v>
      </c>
      <c r="AG114">
        <v>-6.7405786711417694E-3</v>
      </c>
      <c r="AH114">
        <v>-1.4227826395208176E-2</v>
      </c>
      <c r="AI114">
        <v>0</v>
      </c>
      <c r="AJ114">
        <v>0</v>
      </c>
      <c r="AK114">
        <v>-1.487409902433029E-2</v>
      </c>
      <c r="AL114">
        <v>-7.666318261201388E-2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-4.1362899175977194E-4</v>
      </c>
      <c r="BI114">
        <v>0</v>
      </c>
      <c r="BJ114">
        <v>-2.9474511639771953E-3</v>
      </c>
      <c r="BK114">
        <v>0</v>
      </c>
      <c r="BL114">
        <v>-1.9713013208289078E-2</v>
      </c>
      <c r="BM114">
        <v>0</v>
      </c>
      <c r="BN114">
        <v>0</v>
      </c>
      <c r="BO114">
        <v>-1.6146726749856596E-4</v>
      </c>
      <c r="BP114">
        <v>0</v>
      </c>
      <c r="BQ114">
        <v>0</v>
      </c>
      <c r="BR114">
        <v>0</v>
      </c>
      <c r="BS114">
        <v>-1.9779187598919292E-4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-2.9790130416416497E-3</v>
      </c>
      <c r="CB114">
        <v>0</v>
      </c>
      <c r="CC114">
        <v>0</v>
      </c>
      <c r="CD114">
        <f t="shared" si="1"/>
        <v>0.15858906233403885</v>
      </c>
    </row>
    <row r="115" spans="1:82" x14ac:dyDescent="0.25">
      <c r="A115" t="s">
        <v>263</v>
      </c>
      <c r="B115">
        <v>-8.9790633740190778E-2</v>
      </c>
      <c r="C115">
        <v>-4.7708060542031118E-2</v>
      </c>
      <c r="D115">
        <v>-3.6639442222591782E-3</v>
      </c>
      <c r="E115">
        <v>-0.13898064863299087</v>
      </c>
      <c r="F115">
        <v>-3.2685667986433881E-3</v>
      </c>
      <c r="G115">
        <v>0</v>
      </c>
      <c r="H115">
        <v>0</v>
      </c>
      <c r="I115">
        <v>-1.2080668115748341E-2</v>
      </c>
      <c r="J115">
        <v>-4.3304613581638898E-4</v>
      </c>
      <c r="K115">
        <v>0</v>
      </c>
      <c r="L115">
        <v>0</v>
      </c>
      <c r="M115">
        <v>-1.4324439513243119E-2</v>
      </c>
      <c r="N115">
        <v>-4.0645042032838072E-2</v>
      </c>
      <c r="O115">
        <v>-7.6303071796371916E-3</v>
      </c>
      <c r="P115">
        <v>-2.446066666448737E-2</v>
      </c>
      <c r="Q115">
        <v>-7.8167592072108785E-2</v>
      </c>
      <c r="R115">
        <v>-4.8940904968656877E-2</v>
      </c>
      <c r="S115">
        <v>0</v>
      </c>
      <c r="T115">
        <v>-6.8954523456414137E-5</v>
      </c>
      <c r="U115">
        <v>-0.2688019793927483</v>
      </c>
      <c r="V115">
        <v>-8.5621286142638045E-2</v>
      </c>
      <c r="W115">
        <v>-2.7839237460776718E-2</v>
      </c>
      <c r="X115">
        <v>-3.4992728098745133E-3</v>
      </c>
      <c r="Y115">
        <v>-2.0225754931686945E-2</v>
      </c>
      <c r="Z115">
        <v>-5.7318120019846626E-3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-1.7818383544611475E-3</v>
      </c>
      <c r="AG115">
        <v>-3.16963935552578E-3</v>
      </c>
      <c r="AH115">
        <v>-7.2642795910232809E-3</v>
      </c>
      <c r="AI115">
        <v>0</v>
      </c>
      <c r="AJ115">
        <v>-4.7370851892903874E-3</v>
      </c>
      <c r="AK115">
        <v>-4.5001290457923537E-3</v>
      </c>
      <c r="AL115">
        <v>-0.36311229219199503</v>
      </c>
      <c r="AM115">
        <v>-4.8456454974926981E-3</v>
      </c>
      <c r="AN115">
        <v>-9.4295110075741428E-2</v>
      </c>
      <c r="AO115">
        <v>-1.4044680465574749E-2</v>
      </c>
      <c r="AP115">
        <v>-3.7964916851385755E-2</v>
      </c>
      <c r="AQ115">
        <v>0</v>
      </c>
      <c r="AR115">
        <v>0</v>
      </c>
      <c r="AS115">
        <v>-0.33315593332279703</v>
      </c>
      <c r="AT115">
        <v>-5.9918743435534265E-2</v>
      </c>
      <c r="AU115">
        <v>-2.5743295601949852E-3</v>
      </c>
      <c r="AV115">
        <v>-5.0100318005286441E-3</v>
      </c>
      <c r="AW115">
        <v>-0.17470726458527436</v>
      </c>
      <c r="AX115">
        <v>0</v>
      </c>
      <c r="AY115">
        <v>-1.0146305198167895E-2</v>
      </c>
      <c r="AZ115">
        <v>-4.1946650528070357E-4</v>
      </c>
      <c r="BA115">
        <v>-1.1116526857229067E-4</v>
      </c>
      <c r="BB115">
        <v>0</v>
      </c>
      <c r="BC115">
        <v>-4.2424172768796224E-2</v>
      </c>
      <c r="BD115">
        <v>-5.2723262857582831E-4</v>
      </c>
      <c r="BE115">
        <v>0</v>
      </c>
      <c r="BF115">
        <v>-4.4517150180607241E-3</v>
      </c>
      <c r="BG115">
        <v>0</v>
      </c>
      <c r="BH115">
        <v>-2.801919701832935E-3</v>
      </c>
      <c r="BI115">
        <v>-1.3734941421555385E-2</v>
      </c>
      <c r="BJ115">
        <v>0</v>
      </c>
      <c r="BK115">
        <v>-1.4538860896183517E-3</v>
      </c>
      <c r="BL115">
        <v>-4.8879004463472442E-4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-1.8812263230009081E-3</v>
      </c>
      <c r="BT115">
        <v>0</v>
      </c>
      <c r="BU115">
        <v>0</v>
      </c>
      <c r="BV115">
        <v>-1.41979159022133E-3</v>
      </c>
      <c r="BW115">
        <v>-5.5017980499188161E-3</v>
      </c>
      <c r="BX115">
        <v>0</v>
      </c>
      <c r="BY115">
        <v>0</v>
      </c>
      <c r="BZ115">
        <v>-8.4476844937168734E-3</v>
      </c>
      <c r="CA115">
        <v>-0.12669940475941929</v>
      </c>
      <c r="CB115">
        <v>0</v>
      </c>
      <c r="CC115">
        <v>-3.194644016405714E-3</v>
      </c>
      <c r="CD115">
        <f t="shared" si="1"/>
        <v>0.51498292210863095</v>
      </c>
    </row>
    <row r="116" spans="1:82" x14ac:dyDescent="0.25">
      <c r="A116" t="s">
        <v>264</v>
      </c>
      <c r="B116">
        <v>-0.3676970536695946</v>
      </c>
      <c r="C116">
        <v>-8.7558271166088053E-2</v>
      </c>
      <c r="D116">
        <v>-2.4044508904001935E-2</v>
      </c>
      <c r="E116">
        <v>-0.23247726858759299</v>
      </c>
      <c r="F116">
        <v>-7.0188511686257232E-3</v>
      </c>
      <c r="G116">
        <v>0</v>
      </c>
      <c r="H116">
        <v>0</v>
      </c>
      <c r="I116">
        <v>-3.2817733076230808E-2</v>
      </c>
      <c r="J116">
        <v>-8.088796679809715E-2</v>
      </c>
      <c r="K116">
        <v>-2.5550754255703492E-2</v>
      </c>
      <c r="L116">
        <v>0</v>
      </c>
      <c r="M116">
        <v>-6.2744291424988469E-2</v>
      </c>
      <c r="N116">
        <v>-6.6113939512798273E-2</v>
      </c>
      <c r="O116">
        <v>-2.153355175673663E-2</v>
      </c>
      <c r="P116">
        <v>-1.4853505019557487E-2</v>
      </c>
      <c r="Q116">
        <v>-7.4074139315741694E-2</v>
      </c>
      <c r="R116">
        <v>-1.1781450541582274E-2</v>
      </c>
      <c r="S116">
        <v>0</v>
      </c>
      <c r="T116">
        <v>-3.0255233879316599E-3</v>
      </c>
      <c r="U116">
        <v>-0.24915865453657013</v>
      </c>
      <c r="V116">
        <v>-1.6119537203987285E-2</v>
      </c>
      <c r="W116">
        <v>-0.20620271532804155</v>
      </c>
      <c r="X116">
        <v>-5.7607659138118449E-4</v>
      </c>
      <c r="Y116">
        <v>-1.2364582463753252E-2</v>
      </c>
      <c r="Z116">
        <v>-0.16982393775853272</v>
      </c>
      <c r="AA116">
        <v>-4.4639296657354242E-2</v>
      </c>
      <c r="AB116">
        <v>-1.3850281903198397E-3</v>
      </c>
      <c r="AC116">
        <v>0</v>
      </c>
      <c r="AD116">
        <v>0</v>
      </c>
      <c r="AE116">
        <v>0</v>
      </c>
      <c r="AF116">
        <v>-1.7294059708034101E-4</v>
      </c>
      <c r="AG116">
        <v>-1.689977809899228E-3</v>
      </c>
      <c r="AH116">
        <v>-6.889954684196023E-2</v>
      </c>
      <c r="AI116">
        <v>0</v>
      </c>
      <c r="AJ116">
        <v>-1.2952633312522022E-3</v>
      </c>
      <c r="AK116">
        <v>-8.4803188754227661E-3</v>
      </c>
      <c r="AL116">
        <v>-0.18515252568267526</v>
      </c>
      <c r="AM116">
        <v>-8.1867901241333384E-3</v>
      </c>
      <c r="AN116">
        <v>-3.8275768931323506E-2</v>
      </c>
      <c r="AO116">
        <v>-5.7368876064455548E-3</v>
      </c>
      <c r="AP116">
        <v>0</v>
      </c>
      <c r="AQ116">
        <v>0</v>
      </c>
      <c r="AR116">
        <v>-5.2675033225960826E-4</v>
      </c>
      <c r="AS116">
        <v>-3.2734669661618199E-2</v>
      </c>
      <c r="AT116">
        <v>0</v>
      </c>
      <c r="AU116">
        <v>0</v>
      </c>
      <c r="AV116">
        <v>-1.5106164752385519E-3</v>
      </c>
      <c r="AW116">
        <v>-2.0592134308489773E-2</v>
      </c>
      <c r="AX116">
        <v>0</v>
      </c>
      <c r="AY116">
        <v>-9.481157411104996E-4</v>
      </c>
      <c r="AZ116">
        <v>0</v>
      </c>
      <c r="BA116">
        <v>-4.5205616904977504E-4</v>
      </c>
      <c r="BB116">
        <v>-1.381897605268745E-2</v>
      </c>
      <c r="BC116">
        <v>-4.8638138909071768E-3</v>
      </c>
      <c r="BD116">
        <v>-5.992237615776516E-4</v>
      </c>
      <c r="BE116">
        <v>0</v>
      </c>
      <c r="BF116">
        <v>-4.7524958203683151E-4</v>
      </c>
      <c r="BG116">
        <v>0</v>
      </c>
      <c r="BH116">
        <v>-3.234400324688531E-3</v>
      </c>
      <c r="BI116">
        <v>0</v>
      </c>
      <c r="BJ116">
        <v>-5.7597212729852175E-3</v>
      </c>
      <c r="BK116">
        <v>0</v>
      </c>
      <c r="BL116">
        <v>-1.1144447348206368E-2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-8.7041416221582055E-2</v>
      </c>
      <c r="BT116">
        <v>-5.847137074581352E-4</v>
      </c>
      <c r="BU116">
        <v>0</v>
      </c>
      <c r="BV116">
        <v>0</v>
      </c>
      <c r="BW116">
        <v>-3.162538227700983E-3</v>
      </c>
      <c r="BX116">
        <v>-4.6060021730223773E-3</v>
      </c>
      <c r="BY116">
        <v>0</v>
      </c>
      <c r="BZ116">
        <v>-8.8457994837350812E-4</v>
      </c>
      <c r="CA116">
        <v>-4.6508872244380467E-2</v>
      </c>
      <c r="CB116">
        <v>0</v>
      </c>
      <c r="CC116">
        <v>-5.6502749851726512E-3</v>
      </c>
      <c r="CD116">
        <f t="shared" si="1"/>
        <v>0.54208644254868521</v>
      </c>
    </row>
    <row r="117" spans="1:82" x14ac:dyDescent="0.25">
      <c r="A117" t="s">
        <v>265</v>
      </c>
      <c r="B117">
        <v>-0.13022487933142254</v>
      </c>
      <c r="C117">
        <v>-0.11236633942984288</v>
      </c>
      <c r="D117">
        <v>-2.0048891130832067E-2</v>
      </c>
      <c r="E117">
        <v>-0.20543472652982619</v>
      </c>
      <c r="F117">
        <v>-4.1840495770102135E-3</v>
      </c>
      <c r="G117">
        <v>0</v>
      </c>
      <c r="H117">
        <v>0</v>
      </c>
      <c r="I117">
        <v>-5.4527955960904741E-2</v>
      </c>
      <c r="J117">
        <v>-1.3216524604099207E-2</v>
      </c>
      <c r="K117">
        <v>0</v>
      </c>
      <c r="L117">
        <v>0</v>
      </c>
      <c r="M117">
        <v>-3.9694426686754034E-2</v>
      </c>
      <c r="N117">
        <v>-5.7645279553882073E-2</v>
      </c>
      <c r="O117">
        <v>-1.8708079260147548E-2</v>
      </c>
      <c r="P117">
        <v>-8.3471986848138433E-2</v>
      </c>
      <c r="Q117">
        <v>-0.24407331877463928</v>
      </c>
      <c r="R117">
        <v>-0.10859812895129554</v>
      </c>
      <c r="S117">
        <v>0</v>
      </c>
      <c r="T117">
        <v>-1.715609330129861E-3</v>
      </c>
      <c r="U117">
        <v>-0.20285052727402467</v>
      </c>
      <c r="V117">
        <v>-4.4222062582346684E-2</v>
      </c>
      <c r="W117">
        <v>-9.1804201331379412E-2</v>
      </c>
      <c r="X117">
        <v>-1.6146337710175509E-2</v>
      </c>
      <c r="Y117">
        <v>-6.1734957791259953E-2</v>
      </c>
      <c r="Z117">
        <v>-1.2494323388282512E-2</v>
      </c>
      <c r="AA117">
        <v>-5.1101684434211009E-2</v>
      </c>
      <c r="AB117">
        <v>-3.7344098225836884E-3</v>
      </c>
      <c r="AC117">
        <v>0</v>
      </c>
      <c r="AD117">
        <v>0</v>
      </c>
      <c r="AE117">
        <v>0</v>
      </c>
      <c r="AF117">
        <v>0</v>
      </c>
      <c r="AG117">
        <v>-5.5145385611528588E-3</v>
      </c>
      <c r="AH117">
        <v>-1.3352307491886867E-2</v>
      </c>
      <c r="AI117">
        <v>0</v>
      </c>
      <c r="AJ117">
        <v>-1.3829943885697979E-3</v>
      </c>
      <c r="AK117">
        <v>-3.8124879367017594E-3</v>
      </c>
      <c r="AL117">
        <v>-0.35913997790513857</v>
      </c>
      <c r="AM117">
        <v>-1.4851100601144954E-2</v>
      </c>
      <c r="AN117">
        <v>-0.12739743091639807</v>
      </c>
      <c r="AO117">
        <v>-1.6016161219127998E-2</v>
      </c>
      <c r="AP117">
        <v>0</v>
      </c>
      <c r="AQ117">
        <v>0</v>
      </c>
      <c r="AR117">
        <v>-1.6535292306426978E-2</v>
      </c>
      <c r="AS117">
        <v>-0.16649233846702066</v>
      </c>
      <c r="AT117">
        <v>-9.7900499663716584E-3</v>
      </c>
      <c r="AU117">
        <v>-6.0490533834783606E-3</v>
      </c>
      <c r="AV117">
        <v>-6.8084076091060718E-3</v>
      </c>
      <c r="AW117">
        <v>-0.1179759071055098</v>
      </c>
      <c r="AX117">
        <v>0</v>
      </c>
      <c r="AY117">
        <v>-8.6090634928226769E-3</v>
      </c>
      <c r="AZ117">
        <v>0</v>
      </c>
      <c r="BA117">
        <v>-2.5723532876792952E-3</v>
      </c>
      <c r="BB117">
        <v>0</v>
      </c>
      <c r="BC117">
        <v>-1.6429224102993033E-2</v>
      </c>
      <c r="BD117">
        <v>-4.7082322972946955E-3</v>
      </c>
      <c r="BE117">
        <v>0</v>
      </c>
      <c r="BF117">
        <v>-3.5383026957101051E-3</v>
      </c>
      <c r="BG117">
        <v>0</v>
      </c>
      <c r="BH117">
        <v>-6.3762102432054282E-3</v>
      </c>
      <c r="BI117">
        <v>0</v>
      </c>
      <c r="BJ117">
        <v>0</v>
      </c>
      <c r="BK117">
        <v>0</v>
      </c>
      <c r="BL117">
        <v>-3.5710499227613389E-3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-3.6188892308884105E-3</v>
      </c>
      <c r="BT117">
        <v>0</v>
      </c>
      <c r="BU117">
        <v>0</v>
      </c>
      <c r="BV117">
        <v>0</v>
      </c>
      <c r="BW117">
        <v>-3.1789474582494377E-2</v>
      </c>
      <c r="BX117">
        <v>0</v>
      </c>
      <c r="BY117">
        <v>-9.407643203162331E-3</v>
      </c>
      <c r="BZ117">
        <v>-2.9719118408798099E-2</v>
      </c>
      <c r="CA117">
        <v>-0.10226433640530008</v>
      </c>
      <c r="CB117">
        <v>0</v>
      </c>
      <c r="CC117">
        <v>-8.7715877010390454E-3</v>
      </c>
      <c r="CD117">
        <f t="shared" si="1"/>
        <v>0.61033226328949775</v>
      </c>
    </row>
    <row r="118" spans="1:82" x14ac:dyDescent="0.25">
      <c r="A118" t="s">
        <v>5</v>
      </c>
      <c r="B118">
        <v>-0.3527983207118256</v>
      </c>
      <c r="C118">
        <v>-0.12433797226440842</v>
      </c>
      <c r="D118">
        <v>-4.247985522374937E-2</v>
      </c>
      <c r="E118">
        <v>-3.4425460562061333E-2</v>
      </c>
      <c r="F118">
        <v>-2.7010830172534022E-3</v>
      </c>
      <c r="G118">
        <v>0</v>
      </c>
      <c r="H118">
        <v>0</v>
      </c>
      <c r="I118">
        <v>-1.1042639378357998E-2</v>
      </c>
      <c r="J118">
        <v>-1.5134095418962162E-2</v>
      </c>
      <c r="K118">
        <v>-2.6082000908315785E-2</v>
      </c>
      <c r="L118">
        <v>0</v>
      </c>
      <c r="M118">
        <v>-6.8548153281877952E-2</v>
      </c>
      <c r="N118">
        <v>-0.10304426473657591</v>
      </c>
      <c r="O118">
        <v>-2.6363669804872019E-2</v>
      </c>
      <c r="P118">
        <v>-9.5190989330547496E-2</v>
      </c>
      <c r="Q118">
        <v>-5.9991929648093769E-3</v>
      </c>
      <c r="R118">
        <v>-9.5786779478363622E-3</v>
      </c>
      <c r="S118">
        <v>-7.0141055846872349E-3</v>
      </c>
      <c r="T118">
        <v>0</v>
      </c>
      <c r="U118">
        <v>-4.1573089779307397E-2</v>
      </c>
      <c r="V118">
        <v>-2.4589070375081214E-2</v>
      </c>
      <c r="W118">
        <v>-8.0252615400198513E-2</v>
      </c>
      <c r="X118">
        <v>0</v>
      </c>
      <c r="Y118">
        <v>-0.11973514109626331</v>
      </c>
      <c r="Z118">
        <v>-5.1386348384818668E-2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-8.8052656480577095E-3</v>
      </c>
      <c r="AG118">
        <v>-3.5630729851426977E-2</v>
      </c>
      <c r="AH118">
        <v>-3.7915211295856399E-2</v>
      </c>
      <c r="AI118">
        <v>0</v>
      </c>
      <c r="AJ118">
        <v>0</v>
      </c>
      <c r="AK118">
        <v>-0.2370947344379197</v>
      </c>
      <c r="AL118">
        <v>-0.20210318961135409</v>
      </c>
      <c r="AM118">
        <v>-9.4123518095129231E-3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-0.14290727538459602</v>
      </c>
      <c r="AT118">
        <v>-3.2844250723299613E-2</v>
      </c>
      <c r="AU118">
        <v>0</v>
      </c>
      <c r="AV118">
        <v>-2.1441300705975293E-3</v>
      </c>
      <c r="AW118">
        <v>-4.13593203405727E-2</v>
      </c>
      <c r="AX118">
        <v>0</v>
      </c>
      <c r="AY118">
        <v>-7.1026172308607917E-3</v>
      </c>
      <c r="AZ118">
        <v>0</v>
      </c>
      <c r="BA118">
        <v>0</v>
      </c>
      <c r="BB118">
        <v>0</v>
      </c>
      <c r="BC118">
        <v>-1.6391800615416383E-2</v>
      </c>
      <c r="BD118">
        <v>-1.2021916691772672E-3</v>
      </c>
      <c r="BE118">
        <v>0</v>
      </c>
      <c r="BF118">
        <v>0</v>
      </c>
      <c r="BG118">
        <v>0</v>
      </c>
      <c r="BH118">
        <v>-4.2914178047446044E-2</v>
      </c>
      <c r="BI118">
        <v>-6.0329112904641121E-3</v>
      </c>
      <c r="BJ118">
        <v>0</v>
      </c>
      <c r="BK118">
        <v>0</v>
      </c>
      <c r="BL118">
        <v>-3.094421226342596E-2</v>
      </c>
      <c r="BM118">
        <v>-1.1356692557792611E-2</v>
      </c>
      <c r="BN118">
        <v>-1.5281984126913273E-2</v>
      </c>
      <c r="BO118">
        <v>-6.4495338892489977E-3</v>
      </c>
      <c r="BP118">
        <v>0</v>
      </c>
      <c r="BQ118">
        <v>-1.6573453835846211E-3</v>
      </c>
      <c r="BR118">
        <v>0</v>
      </c>
      <c r="BS118">
        <v>-5.2923880635065293E-3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-2.6240106883749292E-2</v>
      </c>
      <c r="CB118">
        <v>0</v>
      </c>
      <c r="CC118">
        <v>0</v>
      </c>
      <c r="CD118">
        <f t="shared" si="1"/>
        <v>0.49368918715565729</v>
      </c>
    </row>
    <row r="119" spans="1:82" x14ac:dyDescent="0.25">
      <c r="A119" t="s">
        <v>6</v>
      </c>
      <c r="B119">
        <v>-0.35902342085037586</v>
      </c>
      <c r="C119">
        <v>-6.9230410945767887E-2</v>
      </c>
      <c r="D119">
        <v>-3.2125283234998796E-2</v>
      </c>
      <c r="E119">
        <v>-0.11033330503289825</v>
      </c>
      <c r="F119">
        <v>-2.9334507657756974E-3</v>
      </c>
      <c r="G119">
        <v>-2.1939477795683789E-3</v>
      </c>
      <c r="H119">
        <v>-5.8474906398526772E-3</v>
      </c>
      <c r="I119">
        <v>-2.4132442980280184E-2</v>
      </c>
      <c r="J119">
        <v>-2.9836132682425052E-2</v>
      </c>
      <c r="K119">
        <v>-3.1118245629233147E-2</v>
      </c>
      <c r="L119">
        <v>-2.6942938194454893E-2</v>
      </c>
      <c r="M119">
        <v>-4.4122261267247921E-2</v>
      </c>
      <c r="N119">
        <v>-6.8617248020044735E-2</v>
      </c>
      <c r="O119">
        <v>-1.3509300104679593E-2</v>
      </c>
      <c r="P119">
        <v>-3.8368138020198964E-2</v>
      </c>
      <c r="Q119">
        <v>-4.0405327873401002E-2</v>
      </c>
      <c r="R119">
        <v>-2.2225312625103317E-2</v>
      </c>
      <c r="S119">
        <v>-6.8185879715063095E-3</v>
      </c>
      <c r="T119">
        <v>-2.8087520359528265E-4</v>
      </c>
      <c r="U119">
        <v>-9.1534083986998971E-2</v>
      </c>
      <c r="V119">
        <v>-1.4921993345523601E-2</v>
      </c>
      <c r="W119">
        <v>-8.985681560374964E-2</v>
      </c>
      <c r="X119">
        <v>-3.0812580724896036E-3</v>
      </c>
      <c r="Y119">
        <v>-6.793340403535934E-3</v>
      </c>
      <c r="Z119">
        <v>-9.2100660250326163E-2</v>
      </c>
      <c r="AA119">
        <v>-1.2310191613079061E-2</v>
      </c>
      <c r="AB119">
        <v>-1.9298434902697512E-4</v>
      </c>
      <c r="AC119">
        <v>-1.5520137308026255E-3</v>
      </c>
      <c r="AD119">
        <v>-4.1052331708568327E-4</v>
      </c>
      <c r="AE119">
        <v>-5.5404153449945528E-3</v>
      </c>
      <c r="AF119">
        <v>-2.1513950103181842E-3</v>
      </c>
      <c r="AG119">
        <v>-6.8486222164908031E-3</v>
      </c>
      <c r="AH119">
        <v>-2.8339759319830127E-2</v>
      </c>
      <c r="AI119">
        <v>-1.027593917374642E-3</v>
      </c>
      <c r="AJ119">
        <v>-5.6459458725013195E-4</v>
      </c>
      <c r="AK119">
        <v>-0.12534415104790469</v>
      </c>
      <c r="AL119">
        <v>-0.32464812825521849</v>
      </c>
      <c r="AM119">
        <v>-7.1437100161331757E-3</v>
      </c>
      <c r="AN119">
        <v>-2.3449301687146207E-2</v>
      </c>
      <c r="AO119">
        <v>-7.306358688085839E-3</v>
      </c>
      <c r="AP119">
        <v>-1.7926607103229703E-2</v>
      </c>
      <c r="AQ119">
        <v>-1.47419768949533E-3</v>
      </c>
      <c r="AR119">
        <v>-7.760897704061088E-4</v>
      </c>
      <c r="AS119">
        <v>-6.4467661952625516E-2</v>
      </c>
      <c r="AT119">
        <v>-8.605172840655111E-3</v>
      </c>
      <c r="AU119">
        <v>-1.1963819043228077E-3</v>
      </c>
      <c r="AV119">
        <v>-1.2109725519204841E-2</v>
      </c>
      <c r="AW119">
        <v>-7.4478571854763656E-2</v>
      </c>
      <c r="AX119">
        <v>-4.1097498738672158E-4</v>
      </c>
      <c r="AY119">
        <v>-5.8229397900219689E-3</v>
      </c>
      <c r="AZ119">
        <v>-5.2300369221788388E-5</v>
      </c>
      <c r="BA119">
        <v>-1.5256728872705861E-4</v>
      </c>
      <c r="BB119">
        <v>-1.3006540365454336E-3</v>
      </c>
      <c r="BC119">
        <v>-6.62846381635395E-3</v>
      </c>
      <c r="BD119">
        <v>-7.8316788897698369E-4</v>
      </c>
      <c r="BE119">
        <v>-1.3186242998851485E-4</v>
      </c>
      <c r="BF119">
        <v>-4.5658564110569573E-4</v>
      </c>
      <c r="BG119">
        <v>-6.060259985565105E-2</v>
      </c>
      <c r="BH119">
        <v>-4.5551437277093895E-3</v>
      </c>
      <c r="BI119">
        <v>-3.0766971579567555E-3</v>
      </c>
      <c r="BJ119">
        <v>-3.0114604196320059E-3</v>
      </c>
      <c r="BK119">
        <v>-2.6021374751993001E-3</v>
      </c>
      <c r="BL119">
        <v>-1.3287430597492074E-2</v>
      </c>
      <c r="BM119">
        <v>-9.0659953386517864E-4</v>
      </c>
      <c r="BN119">
        <v>-2.1136553450145333E-3</v>
      </c>
      <c r="BO119">
        <v>-2.985724055082698E-4</v>
      </c>
      <c r="BP119">
        <v>-1.4542007343157124E-6</v>
      </c>
      <c r="BQ119">
        <v>-5.1869697182565762E-4</v>
      </c>
      <c r="BR119">
        <v>-4.3398024594161109E-4</v>
      </c>
      <c r="BS119">
        <v>-3.7153398945373985E-2</v>
      </c>
      <c r="BT119">
        <v>-2.4198377182059853E-3</v>
      </c>
      <c r="BU119">
        <v>-2.9983383272479476E-5</v>
      </c>
      <c r="BV119">
        <v>-2.9814227105704944E-3</v>
      </c>
      <c r="BW119">
        <v>-6.8677946704658911E-3</v>
      </c>
      <c r="BX119">
        <v>-1.5991750616078819E-2</v>
      </c>
      <c r="BY119">
        <v>-1.3799241564951476E-3</v>
      </c>
      <c r="BZ119">
        <v>-5.6110913702266188E-3</v>
      </c>
      <c r="CA119">
        <v>-3.8371153699648733E-2</v>
      </c>
      <c r="CB119">
        <v>-7.5573608932234731E-5</v>
      </c>
      <c r="CC119">
        <v>-5.0609078417836158E-3</v>
      </c>
      <c r="CD119">
        <f t="shared" si="1"/>
        <v>0.49687219810507355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C126" sqref="C126"/>
    </sheetView>
  </sheetViews>
  <sheetFormatPr baseColWidth="10" defaultRowHeight="15" x14ac:dyDescent="0.25"/>
  <cols>
    <col min="1" max="1" width="10.5703125" bestFit="1" customWidth="1"/>
    <col min="2" max="2" width="8.140625" bestFit="1" customWidth="1"/>
    <col min="3" max="4" width="50" customWidth="1"/>
    <col min="5" max="8" width="16" customWidth="1"/>
    <col min="9" max="9" width="15" customWidth="1"/>
    <col min="255" max="256" width="16" customWidth="1"/>
    <col min="257" max="257" width="50" customWidth="1"/>
    <col min="258" max="258" width="16" customWidth="1"/>
    <col min="259" max="260" width="50" customWidth="1"/>
    <col min="261" max="264" width="16" customWidth="1"/>
    <col min="265" max="265" width="15" customWidth="1"/>
    <col min="511" max="512" width="16" customWidth="1"/>
    <col min="513" max="513" width="50" customWidth="1"/>
    <col min="514" max="514" width="16" customWidth="1"/>
    <col min="515" max="516" width="50" customWidth="1"/>
    <col min="517" max="520" width="16" customWidth="1"/>
    <col min="521" max="521" width="15" customWidth="1"/>
    <col min="767" max="768" width="16" customWidth="1"/>
    <col min="769" max="769" width="50" customWidth="1"/>
    <col min="770" max="770" width="16" customWidth="1"/>
    <col min="771" max="772" width="50" customWidth="1"/>
    <col min="773" max="776" width="16" customWidth="1"/>
    <col min="777" max="777" width="15" customWidth="1"/>
    <col min="1023" max="1024" width="16" customWidth="1"/>
    <col min="1025" max="1025" width="50" customWidth="1"/>
    <col min="1026" max="1026" width="16" customWidth="1"/>
    <col min="1027" max="1028" width="50" customWidth="1"/>
    <col min="1029" max="1032" width="16" customWidth="1"/>
    <col min="1033" max="1033" width="15" customWidth="1"/>
    <col min="1279" max="1280" width="16" customWidth="1"/>
    <col min="1281" max="1281" width="50" customWidth="1"/>
    <col min="1282" max="1282" width="16" customWidth="1"/>
    <col min="1283" max="1284" width="50" customWidth="1"/>
    <col min="1285" max="1288" width="16" customWidth="1"/>
    <col min="1289" max="1289" width="15" customWidth="1"/>
    <col min="1535" max="1536" width="16" customWidth="1"/>
    <col min="1537" max="1537" width="50" customWidth="1"/>
    <col min="1538" max="1538" width="16" customWidth="1"/>
    <col min="1539" max="1540" width="50" customWidth="1"/>
    <col min="1541" max="1544" width="16" customWidth="1"/>
    <col min="1545" max="1545" width="15" customWidth="1"/>
    <col min="1791" max="1792" width="16" customWidth="1"/>
    <col min="1793" max="1793" width="50" customWidth="1"/>
    <col min="1794" max="1794" width="16" customWidth="1"/>
    <col min="1795" max="1796" width="50" customWidth="1"/>
    <col min="1797" max="1800" width="16" customWidth="1"/>
    <col min="1801" max="1801" width="15" customWidth="1"/>
    <col min="2047" max="2048" width="16" customWidth="1"/>
    <col min="2049" max="2049" width="50" customWidth="1"/>
    <col min="2050" max="2050" width="16" customWidth="1"/>
    <col min="2051" max="2052" width="50" customWidth="1"/>
    <col min="2053" max="2056" width="16" customWidth="1"/>
    <col min="2057" max="2057" width="15" customWidth="1"/>
    <col min="2303" max="2304" width="16" customWidth="1"/>
    <col min="2305" max="2305" width="50" customWidth="1"/>
    <col min="2306" max="2306" width="16" customWidth="1"/>
    <col min="2307" max="2308" width="50" customWidth="1"/>
    <col min="2309" max="2312" width="16" customWidth="1"/>
    <col min="2313" max="2313" width="15" customWidth="1"/>
    <col min="2559" max="2560" width="16" customWidth="1"/>
    <col min="2561" max="2561" width="50" customWidth="1"/>
    <col min="2562" max="2562" width="16" customWidth="1"/>
    <col min="2563" max="2564" width="50" customWidth="1"/>
    <col min="2565" max="2568" width="16" customWidth="1"/>
    <col min="2569" max="2569" width="15" customWidth="1"/>
    <col min="2815" max="2816" width="16" customWidth="1"/>
    <col min="2817" max="2817" width="50" customWidth="1"/>
    <col min="2818" max="2818" width="16" customWidth="1"/>
    <col min="2819" max="2820" width="50" customWidth="1"/>
    <col min="2821" max="2824" width="16" customWidth="1"/>
    <col min="2825" max="2825" width="15" customWidth="1"/>
    <col min="3071" max="3072" width="16" customWidth="1"/>
    <col min="3073" max="3073" width="50" customWidth="1"/>
    <col min="3074" max="3074" width="16" customWidth="1"/>
    <col min="3075" max="3076" width="50" customWidth="1"/>
    <col min="3077" max="3080" width="16" customWidth="1"/>
    <col min="3081" max="3081" width="15" customWidth="1"/>
    <col min="3327" max="3328" width="16" customWidth="1"/>
    <col min="3329" max="3329" width="50" customWidth="1"/>
    <col min="3330" max="3330" width="16" customWidth="1"/>
    <col min="3331" max="3332" width="50" customWidth="1"/>
    <col min="3333" max="3336" width="16" customWidth="1"/>
    <col min="3337" max="3337" width="15" customWidth="1"/>
    <col min="3583" max="3584" width="16" customWidth="1"/>
    <col min="3585" max="3585" width="50" customWidth="1"/>
    <col min="3586" max="3586" width="16" customWidth="1"/>
    <col min="3587" max="3588" width="50" customWidth="1"/>
    <col min="3589" max="3592" width="16" customWidth="1"/>
    <col min="3593" max="3593" width="15" customWidth="1"/>
    <col min="3839" max="3840" width="16" customWidth="1"/>
    <col min="3841" max="3841" width="50" customWidth="1"/>
    <col min="3842" max="3842" width="16" customWidth="1"/>
    <col min="3843" max="3844" width="50" customWidth="1"/>
    <col min="3845" max="3848" width="16" customWidth="1"/>
    <col min="3849" max="3849" width="15" customWidth="1"/>
    <col min="4095" max="4096" width="16" customWidth="1"/>
    <col min="4097" max="4097" width="50" customWidth="1"/>
    <col min="4098" max="4098" width="16" customWidth="1"/>
    <col min="4099" max="4100" width="50" customWidth="1"/>
    <col min="4101" max="4104" width="16" customWidth="1"/>
    <col min="4105" max="4105" width="15" customWidth="1"/>
    <col min="4351" max="4352" width="16" customWidth="1"/>
    <col min="4353" max="4353" width="50" customWidth="1"/>
    <col min="4354" max="4354" width="16" customWidth="1"/>
    <col min="4355" max="4356" width="50" customWidth="1"/>
    <col min="4357" max="4360" width="16" customWidth="1"/>
    <col min="4361" max="4361" width="15" customWidth="1"/>
    <col min="4607" max="4608" width="16" customWidth="1"/>
    <col min="4609" max="4609" width="50" customWidth="1"/>
    <col min="4610" max="4610" width="16" customWidth="1"/>
    <col min="4611" max="4612" width="50" customWidth="1"/>
    <col min="4613" max="4616" width="16" customWidth="1"/>
    <col min="4617" max="4617" width="15" customWidth="1"/>
    <col min="4863" max="4864" width="16" customWidth="1"/>
    <col min="4865" max="4865" width="50" customWidth="1"/>
    <col min="4866" max="4866" width="16" customWidth="1"/>
    <col min="4867" max="4868" width="50" customWidth="1"/>
    <col min="4869" max="4872" width="16" customWidth="1"/>
    <col min="4873" max="4873" width="15" customWidth="1"/>
    <col min="5119" max="5120" width="16" customWidth="1"/>
    <col min="5121" max="5121" width="50" customWidth="1"/>
    <col min="5122" max="5122" width="16" customWidth="1"/>
    <col min="5123" max="5124" width="50" customWidth="1"/>
    <col min="5125" max="5128" width="16" customWidth="1"/>
    <col min="5129" max="5129" width="15" customWidth="1"/>
    <col min="5375" max="5376" width="16" customWidth="1"/>
    <col min="5377" max="5377" width="50" customWidth="1"/>
    <col min="5378" max="5378" width="16" customWidth="1"/>
    <col min="5379" max="5380" width="50" customWidth="1"/>
    <col min="5381" max="5384" width="16" customWidth="1"/>
    <col min="5385" max="5385" width="15" customWidth="1"/>
    <col min="5631" max="5632" width="16" customWidth="1"/>
    <col min="5633" max="5633" width="50" customWidth="1"/>
    <col min="5634" max="5634" width="16" customWidth="1"/>
    <col min="5635" max="5636" width="50" customWidth="1"/>
    <col min="5637" max="5640" width="16" customWidth="1"/>
    <col min="5641" max="5641" width="15" customWidth="1"/>
    <col min="5887" max="5888" width="16" customWidth="1"/>
    <col min="5889" max="5889" width="50" customWidth="1"/>
    <col min="5890" max="5890" width="16" customWidth="1"/>
    <col min="5891" max="5892" width="50" customWidth="1"/>
    <col min="5893" max="5896" width="16" customWidth="1"/>
    <col min="5897" max="5897" width="15" customWidth="1"/>
    <col min="6143" max="6144" width="16" customWidth="1"/>
    <col min="6145" max="6145" width="50" customWidth="1"/>
    <col min="6146" max="6146" width="16" customWidth="1"/>
    <col min="6147" max="6148" width="50" customWidth="1"/>
    <col min="6149" max="6152" width="16" customWidth="1"/>
    <col min="6153" max="6153" width="15" customWidth="1"/>
    <col min="6399" max="6400" width="16" customWidth="1"/>
    <col min="6401" max="6401" width="50" customWidth="1"/>
    <col min="6402" max="6402" width="16" customWidth="1"/>
    <col min="6403" max="6404" width="50" customWidth="1"/>
    <col min="6405" max="6408" width="16" customWidth="1"/>
    <col min="6409" max="6409" width="15" customWidth="1"/>
    <col min="6655" max="6656" width="16" customWidth="1"/>
    <col min="6657" max="6657" width="50" customWidth="1"/>
    <col min="6658" max="6658" width="16" customWidth="1"/>
    <col min="6659" max="6660" width="50" customWidth="1"/>
    <col min="6661" max="6664" width="16" customWidth="1"/>
    <col min="6665" max="6665" width="15" customWidth="1"/>
    <col min="6911" max="6912" width="16" customWidth="1"/>
    <col min="6913" max="6913" width="50" customWidth="1"/>
    <col min="6914" max="6914" width="16" customWidth="1"/>
    <col min="6915" max="6916" width="50" customWidth="1"/>
    <col min="6917" max="6920" width="16" customWidth="1"/>
    <col min="6921" max="6921" width="15" customWidth="1"/>
    <col min="7167" max="7168" width="16" customWidth="1"/>
    <col min="7169" max="7169" width="50" customWidth="1"/>
    <col min="7170" max="7170" width="16" customWidth="1"/>
    <col min="7171" max="7172" width="50" customWidth="1"/>
    <col min="7173" max="7176" width="16" customWidth="1"/>
    <col min="7177" max="7177" width="15" customWidth="1"/>
    <col min="7423" max="7424" width="16" customWidth="1"/>
    <col min="7425" max="7425" width="50" customWidth="1"/>
    <col min="7426" max="7426" width="16" customWidth="1"/>
    <col min="7427" max="7428" width="50" customWidth="1"/>
    <col min="7429" max="7432" width="16" customWidth="1"/>
    <col min="7433" max="7433" width="15" customWidth="1"/>
    <col min="7679" max="7680" width="16" customWidth="1"/>
    <col min="7681" max="7681" width="50" customWidth="1"/>
    <col min="7682" max="7682" width="16" customWidth="1"/>
    <col min="7683" max="7684" width="50" customWidth="1"/>
    <col min="7685" max="7688" width="16" customWidth="1"/>
    <col min="7689" max="7689" width="15" customWidth="1"/>
    <col min="7935" max="7936" width="16" customWidth="1"/>
    <col min="7937" max="7937" width="50" customWidth="1"/>
    <col min="7938" max="7938" width="16" customWidth="1"/>
    <col min="7939" max="7940" width="50" customWidth="1"/>
    <col min="7941" max="7944" width="16" customWidth="1"/>
    <col min="7945" max="7945" width="15" customWidth="1"/>
    <col min="8191" max="8192" width="16" customWidth="1"/>
    <col min="8193" max="8193" width="50" customWidth="1"/>
    <col min="8194" max="8194" width="16" customWidth="1"/>
    <col min="8195" max="8196" width="50" customWidth="1"/>
    <col min="8197" max="8200" width="16" customWidth="1"/>
    <col min="8201" max="8201" width="15" customWidth="1"/>
    <col min="8447" max="8448" width="16" customWidth="1"/>
    <col min="8449" max="8449" width="50" customWidth="1"/>
    <col min="8450" max="8450" width="16" customWidth="1"/>
    <col min="8451" max="8452" width="50" customWidth="1"/>
    <col min="8453" max="8456" width="16" customWidth="1"/>
    <col min="8457" max="8457" width="15" customWidth="1"/>
    <col min="8703" max="8704" width="16" customWidth="1"/>
    <col min="8705" max="8705" width="50" customWidth="1"/>
    <col min="8706" max="8706" width="16" customWidth="1"/>
    <col min="8707" max="8708" width="50" customWidth="1"/>
    <col min="8709" max="8712" width="16" customWidth="1"/>
    <col min="8713" max="8713" width="15" customWidth="1"/>
    <col min="8959" max="8960" width="16" customWidth="1"/>
    <col min="8961" max="8961" width="50" customWidth="1"/>
    <col min="8962" max="8962" width="16" customWidth="1"/>
    <col min="8963" max="8964" width="50" customWidth="1"/>
    <col min="8965" max="8968" width="16" customWidth="1"/>
    <col min="8969" max="8969" width="15" customWidth="1"/>
    <col min="9215" max="9216" width="16" customWidth="1"/>
    <col min="9217" max="9217" width="50" customWidth="1"/>
    <col min="9218" max="9218" width="16" customWidth="1"/>
    <col min="9219" max="9220" width="50" customWidth="1"/>
    <col min="9221" max="9224" width="16" customWidth="1"/>
    <col min="9225" max="9225" width="15" customWidth="1"/>
    <col min="9471" max="9472" width="16" customWidth="1"/>
    <col min="9473" max="9473" width="50" customWidth="1"/>
    <col min="9474" max="9474" width="16" customWidth="1"/>
    <col min="9475" max="9476" width="50" customWidth="1"/>
    <col min="9477" max="9480" width="16" customWidth="1"/>
    <col min="9481" max="9481" width="15" customWidth="1"/>
    <col min="9727" max="9728" width="16" customWidth="1"/>
    <col min="9729" max="9729" width="50" customWidth="1"/>
    <col min="9730" max="9730" width="16" customWidth="1"/>
    <col min="9731" max="9732" width="50" customWidth="1"/>
    <col min="9733" max="9736" width="16" customWidth="1"/>
    <col min="9737" max="9737" width="15" customWidth="1"/>
    <col min="9983" max="9984" width="16" customWidth="1"/>
    <col min="9985" max="9985" width="50" customWidth="1"/>
    <col min="9986" max="9986" width="16" customWidth="1"/>
    <col min="9987" max="9988" width="50" customWidth="1"/>
    <col min="9989" max="9992" width="16" customWidth="1"/>
    <col min="9993" max="9993" width="15" customWidth="1"/>
    <col min="10239" max="10240" width="16" customWidth="1"/>
    <col min="10241" max="10241" width="50" customWidth="1"/>
    <col min="10242" max="10242" width="16" customWidth="1"/>
    <col min="10243" max="10244" width="50" customWidth="1"/>
    <col min="10245" max="10248" width="16" customWidth="1"/>
    <col min="10249" max="10249" width="15" customWidth="1"/>
    <col min="10495" max="10496" width="16" customWidth="1"/>
    <col min="10497" max="10497" width="50" customWidth="1"/>
    <col min="10498" max="10498" width="16" customWidth="1"/>
    <col min="10499" max="10500" width="50" customWidth="1"/>
    <col min="10501" max="10504" width="16" customWidth="1"/>
    <col min="10505" max="10505" width="15" customWidth="1"/>
    <col min="10751" max="10752" width="16" customWidth="1"/>
    <col min="10753" max="10753" width="50" customWidth="1"/>
    <col min="10754" max="10754" width="16" customWidth="1"/>
    <col min="10755" max="10756" width="50" customWidth="1"/>
    <col min="10757" max="10760" width="16" customWidth="1"/>
    <col min="10761" max="10761" width="15" customWidth="1"/>
    <col min="11007" max="11008" width="16" customWidth="1"/>
    <col min="11009" max="11009" width="50" customWidth="1"/>
    <col min="11010" max="11010" width="16" customWidth="1"/>
    <col min="11011" max="11012" width="50" customWidth="1"/>
    <col min="11013" max="11016" width="16" customWidth="1"/>
    <col min="11017" max="11017" width="15" customWidth="1"/>
    <col min="11263" max="11264" width="16" customWidth="1"/>
    <col min="11265" max="11265" width="50" customWidth="1"/>
    <col min="11266" max="11266" width="16" customWidth="1"/>
    <col min="11267" max="11268" width="50" customWidth="1"/>
    <col min="11269" max="11272" width="16" customWidth="1"/>
    <col min="11273" max="11273" width="15" customWidth="1"/>
    <col min="11519" max="11520" width="16" customWidth="1"/>
    <col min="11521" max="11521" width="50" customWidth="1"/>
    <col min="11522" max="11522" width="16" customWidth="1"/>
    <col min="11523" max="11524" width="50" customWidth="1"/>
    <col min="11525" max="11528" width="16" customWidth="1"/>
    <col min="11529" max="11529" width="15" customWidth="1"/>
    <col min="11775" max="11776" width="16" customWidth="1"/>
    <col min="11777" max="11777" width="50" customWidth="1"/>
    <col min="11778" max="11778" width="16" customWidth="1"/>
    <col min="11779" max="11780" width="50" customWidth="1"/>
    <col min="11781" max="11784" width="16" customWidth="1"/>
    <col min="11785" max="11785" width="15" customWidth="1"/>
    <col min="12031" max="12032" width="16" customWidth="1"/>
    <col min="12033" max="12033" width="50" customWidth="1"/>
    <col min="12034" max="12034" width="16" customWidth="1"/>
    <col min="12035" max="12036" width="50" customWidth="1"/>
    <col min="12037" max="12040" width="16" customWidth="1"/>
    <col min="12041" max="12041" width="15" customWidth="1"/>
    <col min="12287" max="12288" width="16" customWidth="1"/>
    <col min="12289" max="12289" width="50" customWidth="1"/>
    <col min="12290" max="12290" width="16" customWidth="1"/>
    <col min="12291" max="12292" width="50" customWidth="1"/>
    <col min="12293" max="12296" width="16" customWidth="1"/>
    <col min="12297" max="12297" width="15" customWidth="1"/>
    <col min="12543" max="12544" width="16" customWidth="1"/>
    <col min="12545" max="12545" width="50" customWidth="1"/>
    <col min="12546" max="12546" width="16" customWidth="1"/>
    <col min="12547" max="12548" width="50" customWidth="1"/>
    <col min="12549" max="12552" width="16" customWidth="1"/>
    <col min="12553" max="12553" width="15" customWidth="1"/>
    <col min="12799" max="12800" width="16" customWidth="1"/>
    <col min="12801" max="12801" width="50" customWidth="1"/>
    <col min="12802" max="12802" width="16" customWidth="1"/>
    <col min="12803" max="12804" width="50" customWidth="1"/>
    <col min="12805" max="12808" width="16" customWidth="1"/>
    <col min="12809" max="12809" width="15" customWidth="1"/>
    <col min="13055" max="13056" width="16" customWidth="1"/>
    <col min="13057" max="13057" width="50" customWidth="1"/>
    <col min="13058" max="13058" width="16" customWidth="1"/>
    <col min="13059" max="13060" width="50" customWidth="1"/>
    <col min="13061" max="13064" width="16" customWidth="1"/>
    <col min="13065" max="13065" width="15" customWidth="1"/>
    <col min="13311" max="13312" width="16" customWidth="1"/>
    <col min="13313" max="13313" width="50" customWidth="1"/>
    <col min="13314" max="13314" width="16" customWidth="1"/>
    <col min="13315" max="13316" width="50" customWidth="1"/>
    <col min="13317" max="13320" width="16" customWidth="1"/>
    <col min="13321" max="13321" width="15" customWidth="1"/>
    <col min="13567" max="13568" width="16" customWidth="1"/>
    <col min="13569" max="13569" width="50" customWidth="1"/>
    <col min="13570" max="13570" width="16" customWidth="1"/>
    <col min="13571" max="13572" width="50" customWidth="1"/>
    <col min="13573" max="13576" width="16" customWidth="1"/>
    <col min="13577" max="13577" width="15" customWidth="1"/>
    <col min="13823" max="13824" width="16" customWidth="1"/>
    <col min="13825" max="13825" width="50" customWidth="1"/>
    <col min="13826" max="13826" width="16" customWidth="1"/>
    <col min="13827" max="13828" width="50" customWidth="1"/>
    <col min="13829" max="13832" width="16" customWidth="1"/>
    <col min="13833" max="13833" width="15" customWidth="1"/>
    <col min="14079" max="14080" width="16" customWidth="1"/>
    <col min="14081" max="14081" width="50" customWidth="1"/>
    <col min="14082" max="14082" width="16" customWidth="1"/>
    <col min="14083" max="14084" width="50" customWidth="1"/>
    <col min="14085" max="14088" width="16" customWidth="1"/>
    <col min="14089" max="14089" width="15" customWidth="1"/>
    <col min="14335" max="14336" width="16" customWidth="1"/>
    <col min="14337" max="14337" width="50" customWidth="1"/>
    <col min="14338" max="14338" width="16" customWidth="1"/>
    <col min="14339" max="14340" width="50" customWidth="1"/>
    <col min="14341" max="14344" width="16" customWidth="1"/>
    <col min="14345" max="14345" width="15" customWidth="1"/>
    <col min="14591" max="14592" width="16" customWidth="1"/>
    <col min="14593" max="14593" width="50" customWidth="1"/>
    <col min="14594" max="14594" width="16" customWidth="1"/>
    <col min="14595" max="14596" width="50" customWidth="1"/>
    <col min="14597" max="14600" width="16" customWidth="1"/>
    <col min="14601" max="14601" width="15" customWidth="1"/>
    <col min="14847" max="14848" width="16" customWidth="1"/>
    <col min="14849" max="14849" width="50" customWidth="1"/>
    <col min="14850" max="14850" width="16" customWidth="1"/>
    <col min="14851" max="14852" width="50" customWidth="1"/>
    <col min="14853" max="14856" width="16" customWidth="1"/>
    <col min="14857" max="14857" width="15" customWidth="1"/>
    <col min="15103" max="15104" width="16" customWidth="1"/>
    <col min="15105" max="15105" width="50" customWidth="1"/>
    <col min="15106" max="15106" width="16" customWidth="1"/>
    <col min="15107" max="15108" width="50" customWidth="1"/>
    <col min="15109" max="15112" width="16" customWidth="1"/>
    <col min="15113" max="15113" width="15" customWidth="1"/>
    <col min="15359" max="15360" width="16" customWidth="1"/>
    <col min="15361" max="15361" width="50" customWidth="1"/>
    <col min="15362" max="15362" width="16" customWidth="1"/>
    <col min="15363" max="15364" width="50" customWidth="1"/>
    <col min="15365" max="15368" width="16" customWidth="1"/>
    <col min="15369" max="15369" width="15" customWidth="1"/>
    <col min="15615" max="15616" width="16" customWidth="1"/>
    <col min="15617" max="15617" width="50" customWidth="1"/>
    <col min="15618" max="15618" width="16" customWidth="1"/>
    <col min="15619" max="15620" width="50" customWidth="1"/>
    <col min="15621" max="15624" width="16" customWidth="1"/>
    <col min="15625" max="15625" width="15" customWidth="1"/>
    <col min="15871" max="15872" width="16" customWidth="1"/>
    <col min="15873" max="15873" width="50" customWidth="1"/>
    <col min="15874" max="15874" width="16" customWidth="1"/>
    <col min="15875" max="15876" width="50" customWidth="1"/>
    <col min="15877" max="15880" width="16" customWidth="1"/>
    <col min="15881" max="15881" width="15" customWidth="1"/>
    <col min="16127" max="16128" width="16" customWidth="1"/>
    <col min="16129" max="16129" width="50" customWidth="1"/>
    <col min="16130" max="16130" width="16" customWidth="1"/>
    <col min="16131" max="16132" width="50" customWidth="1"/>
    <col min="16133" max="16136" width="16" customWidth="1"/>
    <col min="16137" max="16137" width="15" customWidth="1"/>
  </cols>
  <sheetData>
    <row r="1" spans="1:9" x14ac:dyDescent="0.25">
      <c r="A1" s="29" t="s">
        <v>266</v>
      </c>
      <c r="B1" s="29" t="s">
        <v>274</v>
      </c>
      <c r="C1" s="29" t="s">
        <v>275</v>
      </c>
      <c r="D1" s="29" t="s">
        <v>276</v>
      </c>
      <c r="E1" s="29" t="s">
        <v>277</v>
      </c>
      <c r="F1" s="29" t="s">
        <v>278</v>
      </c>
      <c r="G1" s="29" t="s">
        <v>279</v>
      </c>
      <c r="H1" s="29" t="s">
        <v>3</v>
      </c>
      <c r="I1" s="29" t="s">
        <v>280</v>
      </c>
    </row>
    <row r="2" spans="1:9" x14ac:dyDescent="0.25">
      <c r="A2" s="31" t="s">
        <v>158</v>
      </c>
      <c r="B2" s="30">
        <v>1</v>
      </c>
      <c r="C2" s="31" t="s">
        <v>18</v>
      </c>
      <c r="D2" s="31" t="s">
        <v>281</v>
      </c>
      <c r="E2" s="31">
        <v>2375681.1309400001</v>
      </c>
      <c r="F2" s="31">
        <v>6.0562770009800003E-2</v>
      </c>
      <c r="G2" s="31">
        <v>6709.4387091377248</v>
      </c>
      <c r="H2" s="31">
        <v>2375681.1925792326</v>
      </c>
      <c r="I2" s="31" t="s">
        <v>282</v>
      </c>
    </row>
    <row r="3" spans="1:9" x14ac:dyDescent="0.25">
      <c r="A3" s="31" t="s">
        <v>249</v>
      </c>
      <c r="B3" s="30">
        <v>1</v>
      </c>
      <c r="C3" s="31" t="s">
        <v>19</v>
      </c>
      <c r="D3" s="31" t="s">
        <v>283</v>
      </c>
      <c r="E3" s="31">
        <v>1472415.4648899999</v>
      </c>
      <c r="F3" s="31">
        <v>5.8092723936399998E-2</v>
      </c>
      <c r="G3" s="31">
        <v>6433.0364418051586</v>
      </c>
      <c r="H3" s="31">
        <v>1472415.5302835952</v>
      </c>
      <c r="I3" s="31" t="s">
        <v>284</v>
      </c>
    </row>
    <row r="4" spans="1:9" x14ac:dyDescent="0.25">
      <c r="A4" s="31" t="s">
        <v>165</v>
      </c>
      <c r="B4" s="30">
        <v>1</v>
      </c>
      <c r="C4" s="31" t="s">
        <v>20</v>
      </c>
      <c r="D4" s="31" t="s">
        <v>285</v>
      </c>
      <c r="E4" s="31">
        <v>1739559.5405600001</v>
      </c>
      <c r="F4" s="31">
        <v>5.9575805869799998E-2</v>
      </c>
      <c r="G4" s="31">
        <v>6603.6855383329384</v>
      </c>
      <c r="H4" s="31">
        <v>1739559.5116946816</v>
      </c>
      <c r="I4" s="31" t="s">
        <v>282</v>
      </c>
    </row>
    <row r="5" spans="1:9" x14ac:dyDescent="0.25">
      <c r="A5" s="31" t="s">
        <v>159</v>
      </c>
      <c r="B5" s="30">
        <v>1</v>
      </c>
      <c r="C5" s="31" t="s">
        <v>21</v>
      </c>
      <c r="D5" s="31" t="s">
        <v>286</v>
      </c>
      <c r="E5" s="31">
        <v>2357007.9736299999</v>
      </c>
      <c r="F5" s="31">
        <v>6.3565439457099998E-2</v>
      </c>
      <c r="G5" s="31">
        <v>7040.713484797112</v>
      </c>
      <c r="H5" s="31">
        <v>2357008.0168628739</v>
      </c>
      <c r="I5" s="31" t="s">
        <v>282</v>
      </c>
    </row>
    <row r="6" spans="1:9" x14ac:dyDescent="0.25">
      <c r="A6" s="31" t="s">
        <v>257</v>
      </c>
      <c r="B6" s="30">
        <v>1</v>
      </c>
      <c r="C6" s="31" t="s">
        <v>22</v>
      </c>
      <c r="D6" s="31" t="s">
        <v>287</v>
      </c>
      <c r="E6" s="31">
        <v>1461892.7367100001</v>
      </c>
      <c r="F6" s="31">
        <v>6.4872140906400005E-2</v>
      </c>
      <c r="G6" s="31">
        <v>7186.5922302136059</v>
      </c>
      <c r="H6" s="31">
        <v>1461895.5094684777</v>
      </c>
      <c r="I6" s="31" t="s">
        <v>288</v>
      </c>
    </row>
    <row r="7" spans="1:9" x14ac:dyDescent="0.25">
      <c r="A7" s="31" t="s">
        <v>247</v>
      </c>
      <c r="B7" s="30">
        <v>1</v>
      </c>
      <c r="C7" s="31" t="s">
        <v>23</v>
      </c>
      <c r="D7" s="31" t="s">
        <v>289</v>
      </c>
      <c r="E7" s="31">
        <v>1799021.03853</v>
      </c>
      <c r="F7" s="31">
        <v>6.9217481141600007E-2</v>
      </c>
      <c r="G7" s="31">
        <v>7671.3350895614167</v>
      </c>
      <c r="H7" s="31">
        <v>1799021.049631658</v>
      </c>
      <c r="I7" s="31" t="s">
        <v>284</v>
      </c>
    </row>
    <row r="8" spans="1:9" x14ac:dyDescent="0.25">
      <c r="A8" s="31" t="s">
        <v>166</v>
      </c>
      <c r="B8" s="30">
        <v>1</v>
      </c>
      <c r="C8" s="31" t="s">
        <v>24</v>
      </c>
      <c r="D8" s="31" t="s">
        <v>290</v>
      </c>
      <c r="E8" s="31">
        <v>3469535.2294000001</v>
      </c>
      <c r="F8" s="31">
        <v>7.1012924282299994E-2</v>
      </c>
      <c r="G8" s="31">
        <v>7870.273004185402</v>
      </c>
      <c r="H8" s="31">
        <v>3469535.2118885294</v>
      </c>
      <c r="I8" s="31" t="s">
        <v>291</v>
      </c>
    </row>
    <row r="9" spans="1:9" x14ac:dyDescent="0.25">
      <c r="A9" s="31" t="s">
        <v>241</v>
      </c>
      <c r="B9" s="30">
        <v>1</v>
      </c>
      <c r="C9" s="31" t="s">
        <v>25</v>
      </c>
      <c r="D9" s="31" t="s">
        <v>283</v>
      </c>
      <c r="E9" s="31">
        <v>4964574.3742699996</v>
      </c>
      <c r="F9" s="31">
        <v>7.8240123123899996E-2</v>
      </c>
      <c r="G9" s="31">
        <v>8669.5442012800522</v>
      </c>
      <c r="H9" s="31">
        <v>4964574.3436492607</v>
      </c>
      <c r="I9" s="31" t="s">
        <v>292</v>
      </c>
    </row>
    <row r="10" spans="1:9" x14ac:dyDescent="0.25">
      <c r="A10" s="31" t="s">
        <v>188</v>
      </c>
      <c r="B10" s="30">
        <v>1</v>
      </c>
      <c r="C10" s="31" t="s">
        <v>26</v>
      </c>
      <c r="D10" s="31" t="s">
        <v>293</v>
      </c>
      <c r="E10" s="31">
        <v>3362551.0797899999</v>
      </c>
      <c r="F10" s="31">
        <v>6.9056356244600006E-2</v>
      </c>
      <c r="G10" s="31">
        <v>7650.4920255568632</v>
      </c>
      <c r="H10" s="31">
        <v>3362551.1130934283</v>
      </c>
      <c r="I10" s="31" t="s">
        <v>294</v>
      </c>
    </row>
    <row r="11" spans="1:9" x14ac:dyDescent="0.25">
      <c r="A11" s="31" t="s">
        <v>173</v>
      </c>
      <c r="B11" s="30">
        <v>1</v>
      </c>
      <c r="C11" s="31" t="s">
        <v>27</v>
      </c>
      <c r="D11" s="31" t="s">
        <v>295</v>
      </c>
      <c r="E11" s="31">
        <v>2615813.6551799998</v>
      </c>
      <c r="F11" s="31">
        <v>6.6364631206500005E-2</v>
      </c>
      <c r="G11" s="31">
        <v>7353.2111720200355</v>
      </c>
      <c r="H11" s="31">
        <v>2615813.6077054078</v>
      </c>
      <c r="I11" s="31" t="s">
        <v>292</v>
      </c>
    </row>
    <row r="12" spans="1:9" x14ac:dyDescent="0.25">
      <c r="A12" s="31" t="s">
        <v>161</v>
      </c>
      <c r="B12" s="30">
        <v>1</v>
      </c>
      <c r="C12" s="31" t="s">
        <v>28</v>
      </c>
      <c r="D12" s="31" t="s">
        <v>296</v>
      </c>
      <c r="E12" s="31">
        <v>1652469.0848399999</v>
      </c>
      <c r="F12" s="31">
        <v>5.40471116209E-2</v>
      </c>
      <c r="G12" s="31">
        <v>5987.3244399915457</v>
      </c>
      <c r="H12" s="31">
        <v>1652469.1153786308</v>
      </c>
      <c r="I12" s="31" t="s">
        <v>294</v>
      </c>
    </row>
    <row r="13" spans="1:9" x14ac:dyDescent="0.25">
      <c r="A13" s="31" t="s">
        <v>163</v>
      </c>
      <c r="B13" s="30">
        <v>1</v>
      </c>
      <c r="C13" s="31" t="s">
        <v>29</v>
      </c>
      <c r="D13" s="31" t="s">
        <v>283</v>
      </c>
      <c r="E13" s="31">
        <v>1617052.1176400001</v>
      </c>
      <c r="F13" s="31">
        <v>4.7175063710700002E-2</v>
      </c>
      <c r="G13" s="31">
        <v>5226.7766671333784</v>
      </c>
      <c r="H13" s="31">
        <v>1617052.0109660146</v>
      </c>
      <c r="I13" s="31" t="s">
        <v>297</v>
      </c>
    </row>
    <row r="14" spans="1:9" x14ac:dyDescent="0.25">
      <c r="A14" s="31" t="s">
        <v>254</v>
      </c>
      <c r="B14" s="30">
        <v>1</v>
      </c>
      <c r="C14" s="31" t="s">
        <v>30</v>
      </c>
      <c r="D14" s="31" t="s">
        <v>298</v>
      </c>
      <c r="E14" s="31">
        <v>3359784.8590799998</v>
      </c>
      <c r="F14" s="31">
        <v>0.119529142188</v>
      </c>
      <c r="G14" s="31">
        <v>13242.948547195108</v>
      </c>
      <c r="H14" s="31">
        <v>3359787.1291678236</v>
      </c>
      <c r="I14" s="31" t="s">
        <v>299</v>
      </c>
    </row>
    <row r="15" spans="1:9" x14ac:dyDescent="0.25">
      <c r="A15" s="31" t="s">
        <v>193</v>
      </c>
      <c r="B15" s="30">
        <v>1</v>
      </c>
      <c r="C15" s="31" t="s">
        <v>31</v>
      </c>
      <c r="D15" s="31" t="s">
        <v>300</v>
      </c>
      <c r="E15" s="31">
        <v>6529011.3073899997</v>
      </c>
      <c r="F15" s="31">
        <v>0.124117150636</v>
      </c>
      <c r="G15" s="31">
        <v>13752.686456768868</v>
      </c>
      <c r="H15" s="31">
        <v>6529011.3486371608</v>
      </c>
      <c r="I15" s="31" t="s">
        <v>301</v>
      </c>
    </row>
    <row r="16" spans="1:9" x14ac:dyDescent="0.25">
      <c r="A16" s="31" t="s">
        <v>238</v>
      </c>
      <c r="B16" s="30">
        <v>1</v>
      </c>
      <c r="C16" s="31" t="s">
        <v>32</v>
      </c>
      <c r="D16" s="31" t="s">
        <v>302</v>
      </c>
      <c r="E16" s="31">
        <v>4745041.59406</v>
      </c>
      <c r="F16" s="31">
        <v>9.0791841142800006E-2</v>
      </c>
      <c r="G16" s="31">
        <v>10057.659751193944</v>
      </c>
      <c r="H16" s="31">
        <v>4745041.651663986</v>
      </c>
      <c r="I16" s="31" t="s">
        <v>297</v>
      </c>
    </row>
    <row r="17" spans="1:9" x14ac:dyDescent="0.25">
      <c r="A17" s="31" t="s">
        <v>180</v>
      </c>
      <c r="B17" s="30">
        <v>1</v>
      </c>
      <c r="C17" s="31" t="s">
        <v>33</v>
      </c>
      <c r="D17" s="31" t="s">
        <v>303</v>
      </c>
      <c r="E17" s="31">
        <v>2856068.3555100001</v>
      </c>
      <c r="F17" s="31">
        <v>6.3541336936400003E-2</v>
      </c>
      <c r="G17" s="31">
        <v>7043.6049492807915</v>
      </c>
      <c r="H17" s="31">
        <v>2856068.3552607461</v>
      </c>
      <c r="I17" s="31" t="s">
        <v>304</v>
      </c>
    </row>
    <row r="18" spans="1:9" x14ac:dyDescent="0.25">
      <c r="A18" s="31" t="s">
        <v>181</v>
      </c>
      <c r="B18" s="30">
        <v>1</v>
      </c>
      <c r="C18" s="31" t="s">
        <v>34</v>
      </c>
      <c r="D18" s="31" t="s">
        <v>305</v>
      </c>
      <c r="E18" s="31">
        <v>4586983.2097399998</v>
      </c>
      <c r="F18" s="31">
        <v>7.7343760553499993E-2</v>
      </c>
      <c r="G18" s="31">
        <v>8571.6153858389207</v>
      </c>
      <c r="H18" s="31">
        <v>4586983.2036362085</v>
      </c>
      <c r="I18" s="31" t="s">
        <v>304</v>
      </c>
    </row>
    <row r="19" spans="1:9" x14ac:dyDescent="0.25">
      <c r="A19" s="31" t="s">
        <v>187</v>
      </c>
      <c r="B19" s="30">
        <v>1</v>
      </c>
      <c r="C19" s="31" t="s">
        <v>35</v>
      </c>
      <c r="D19" s="31" t="s">
        <v>306</v>
      </c>
      <c r="E19" s="31">
        <v>2748166.4578200001</v>
      </c>
      <c r="F19" s="31">
        <v>5.7650485587999997E-2</v>
      </c>
      <c r="G19" s="31">
        <v>6391.2177113927219</v>
      </c>
      <c r="H19" s="31">
        <v>2748166.4842550261</v>
      </c>
      <c r="I19" s="31" t="s">
        <v>294</v>
      </c>
    </row>
    <row r="20" spans="1:9" x14ac:dyDescent="0.25">
      <c r="A20" s="31" t="s">
        <v>271</v>
      </c>
      <c r="B20" s="30">
        <v>1</v>
      </c>
      <c r="C20" s="31" t="s">
        <v>36</v>
      </c>
      <c r="D20" s="31" t="s">
        <v>283</v>
      </c>
      <c r="E20" s="31">
        <v>1130182.3433999999</v>
      </c>
      <c r="F20" s="31">
        <v>5.3239992848200003E-2</v>
      </c>
      <c r="G20" s="31">
        <v>5900.9959661587418</v>
      </c>
      <c r="H20" s="31">
        <v>1130182.3742747563</v>
      </c>
      <c r="I20" s="31" t="s">
        <v>299</v>
      </c>
    </row>
    <row r="21" spans="1:9" x14ac:dyDescent="0.25">
      <c r="A21" s="31" t="s">
        <v>164</v>
      </c>
      <c r="B21" s="30">
        <v>1</v>
      </c>
      <c r="C21" s="31" t="s">
        <v>37</v>
      </c>
      <c r="D21" s="31" t="s">
        <v>307</v>
      </c>
      <c r="E21" s="31">
        <v>1928784.8239800001</v>
      </c>
      <c r="F21" s="31">
        <v>5.4164696060600002E-2</v>
      </c>
      <c r="G21" s="31">
        <v>6002.0726988882607</v>
      </c>
      <c r="H21" s="31">
        <v>1928784.7712346709</v>
      </c>
      <c r="I21" s="31" t="s">
        <v>282</v>
      </c>
    </row>
    <row r="22" spans="1:9" x14ac:dyDescent="0.25">
      <c r="A22" s="31" t="s">
        <v>252</v>
      </c>
      <c r="B22" s="30">
        <v>1</v>
      </c>
      <c r="C22" s="31" t="s">
        <v>38</v>
      </c>
      <c r="D22" s="31" t="s">
        <v>308</v>
      </c>
      <c r="E22" s="31">
        <v>4610321.21294</v>
      </c>
      <c r="F22" s="31">
        <v>9.0537680708100005E-2</v>
      </c>
      <c r="G22" s="31">
        <v>10032.354317869438</v>
      </c>
      <c r="H22" s="31">
        <v>4610321.5284335529</v>
      </c>
      <c r="I22" s="31" t="s">
        <v>309</v>
      </c>
    </row>
    <row r="23" spans="1:9" x14ac:dyDescent="0.25">
      <c r="A23" s="31" t="s">
        <v>248</v>
      </c>
      <c r="B23" s="30">
        <v>1</v>
      </c>
      <c r="C23" s="31" t="s">
        <v>39</v>
      </c>
      <c r="D23" s="31" t="s">
        <v>310</v>
      </c>
      <c r="E23" s="31">
        <v>3173216.6152400002</v>
      </c>
      <c r="F23" s="31">
        <v>8.3017762767100003E-2</v>
      </c>
      <c r="G23" s="31">
        <v>9196.6044721631606</v>
      </c>
      <c r="H23" s="31">
        <v>3173216.5939636161</v>
      </c>
      <c r="I23" s="31" t="s">
        <v>284</v>
      </c>
    </row>
    <row r="24" spans="1:9" x14ac:dyDescent="0.25">
      <c r="A24" s="31" t="s">
        <v>265</v>
      </c>
      <c r="B24" s="30">
        <v>1</v>
      </c>
      <c r="C24" s="31" t="s">
        <v>40</v>
      </c>
      <c r="D24" s="31" t="s">
        <v>311</v>
      </c>
      <c r="E24" s="31">
        <v>1593025.3067900001</v>
      </c>
      <c r="F24" s="31">
        <v>7.9580709826800003E-2</v>
      </c>
      <c r="G24" s="31">
        <v>8812.7070295765352</v>
      </c>
      <c r="H24" s="31">
        <v>1593025.2234164637</v>
      </c>
      <c r="I24" s="31" t="s">
        <v>299</v>
      </c>
    </row>
    <row r="25" spans="1:9" x14ac:dyDescent="0.25">
      <c r="A25" s="31" t="s">
        <v>167</v>
      </c>
      <c r="B25" s="30">
        <v>1</v>
      </c>
      <c r="C25" s="31" t="s">
        <v>41</v>
      </c>
      <c r="D25" s="31" t="s">
        <v>312</v>
      </c>
      <c r="E25" s="31">
        <v>1805296.5692700001</v>
      </c>
      <c r="F25" s="31">
        <v>5.7974112191899997E-2</v>
      </c>
      <c r="G25" s="31">
        <v>6422.4145957780584</v>
      </c>
      <c r="H25" s="31">
        <v>1805296.6480331451</v>
      </c>
      <c r="I25" s="31" t="s">
        <v>282</v>
      </c>
    </row>
    <row r="26" spans="1:9" x14ac:dyDescent="0.25">
      <c r="A26" s="31" t="s">
        <v>256</v>
      </c>
      <c r="B26" s="30">
        <v>1</v>
      </c>
      <c r="C26" s="31" t="s">
        <v>42</v>
      </c>
      <c r="D26" s="31" t="s">
        <v>313</v>
      </c>
      <c r="E26" s="31">
        <v>2851990.0515700001</v>
      </c>
      <c r="F26" s="31">
        <v>0.13039872013100001</v>
      </c>
      <c r="G26" s="31">
        <v>14448.747641541051</v>
      </c>
      <c r="H26" s="31">
        <v>2851991.4593842351</v>
      </c>
      <c r="I26" s="31" t="s">
        <v>299</v>
      </c>
    </row>
    <row r="27" spans="1:9" x14ac:dyDescent="0.25">
      <c r="A27" s="31" t="s">
        <v>200</v>
      </c>
      <c r="B27" s="30">
        <v>1</v>
      </c>
      <c r="C27" s="31" t="s">
        <v>43</v>
      </c>
      <c r="D27" s="31" t="s">
        <v>314</v>
      </c>
      <c r="E27" s="31">
        <v>2349163.4484999999</v>
      </c>
      <c r="F27" s="31">
        <v>5.8671763949799997E-2</v>
      </c>
      <c r="G27" s="31">
        <v>6501.1973600394122</v>
      </c>
      <c r="H27" s="31">
        <v>2349163.7325150152</v>
      </c>
      <c r="I27" s="31" t="s">
        <v>315</v>
      </c>
    </row>
    <row r="28" spans="1:9" x14ac:dyDescent="0.25">
      <c r="A28" s="31" t="s">
        <v>170</v>
      </c>
      <c r="B28" s="30">
        <v>1</v>
      </c>
      <c r="C28" s="31" t="s">
        <v>44</v>
      </c>
      <c r="D28" s="31" t="s">
        <v>316</v>
      </c>
      <c r="E28" s="31">
        <v>3564474.2999100001</v>
      </c>
      <c r="F28" s="31">
        <v>7.8764435618499995E-2</v>
      </c>
      <c r="G28" s="31">
        <v>8732.8412303018431</v>
      </c>
      <c r="H28" s="31">
        <v>3564474.2313481388</v>
      </c>
      <c r="I28" s="31" t="s">
        <v>291</v>
      </c>
    </row>
    <row r="29" spans="1:9" x14ac:dyDescent="0.25">
      <c r="A29" s="31" t="s">
        <v>160</v>
      </c>
      <c r="B29" s="30">
        <v>1</v>
      </c>
      <c r="C29" s="31" t="s">
        <v>45</v>
      </c>
      <c r="D29" s="31" t="s">
        <v>317</v>
      </c>
      <c r="E29" s="31">
        <v>4509421.5387899997</v>
      </c>
      <c r="F29" s="31">
        <v>7.6468980555799995E-2</v>
      </c>
      <c r="G29" s="31">
        <v>8472.4356351266997</v>
      </c>
      <c r="H29" s="31">
        <v>4509421.4814785859</v>
      </c>
      <c r="I29" s="31" t="s">
        <v>318</v>
      </c>
    </row>
    <row r="30" spans="1:9" x14ac:dyDescent="0.25">
      <c r="A30" s="31" t="s">
        <v>212</v>
      </c>
      <c r="B30" s="30">
        <v>1</v>
      </c>
      <c r="C30" s="31" t="s">
        <v>46</v>
      </c>
      <c r="D30" s="31" t="s">
        <v>319</v>
      </c>
      <c r="E30" s="31">
        <v>4385930.0532600004</v>
      </c>
      <c r="F30" s="31">
        <v>9.1347490016399996E-2</v>
      </c>
      <c r="G30" s="31">
        <v>10125.585768299041</v>
      </c>
      <c r="H30" s="31">
        <v>4385930.8534259852</v>
      </c>
      <c r="I30" s="31" t="s">
        <v>284</v>
      </c>
    </row>
    <row r="31" spans="1:9" x14ac:dyDescent="0.25">
      <c r="A31" s="31" t="s">
        <v>259</v>
      </c>
      <c r="B31" s="30">
        <v>1</v>
      </c>
      <c r="C31" s="31" t="s">
        <v>47</v>
      </c>
      <c r="D31" s="31" t="s">
        <v>320</v>
      </c>
      <c r="E31" s="31">
        <v>1725738.60149</v>
      </c>
      <c r="F31" s="31">
        <v>6.1851309723300003E-2</v>
      </c>
      <c r="G31" s="31">
        <v>6852.7248687136589</v>
      </c>
      <c r="H31" s="31">
        <v>1725741.2696919474</v>
      </c>
      <c r="I31" s="31" t="s">
        <v>288</v>
      </c>
    </row>
    <row r="32" spans="1:9" x14ac:dyDescent="0.25">
      <c r="A32" s="31" t="s">
        <v>204</v>
      </c>
      <c r="B32" s="30">
        <v>1</v>
      </c>
      <c r="C32" s="31" t="s">
        <v>48</v>
      </c>
      <c r="D32" s="31" t="s">
        <v>321</v>
      </c>
      <c r="E32" s="31">
        <v>2004626.7325200001</v>
      </c>
      <c r="F32" s="31">
        <v>5.5396217368699999E-2</v>
      </c>
      <c r="G32" s="31">
        <v>6142.2913341540279</v>
      </c>
      <c r="H32" s="31">
        <v>2004626.7302880576</v>
      </c>
      <c r="I32" s="31" t="s">
        <v>318</v>
      </c>
    </row>
    <row r="33" spans="1:9" x14ac:dyDescent="0.25">
      <c r="A33" s="31" t="s">
        <v>216</v>
      </c>
      <c r="B33" s="30">
        <v>1</v>
      </c>
      <c r="C33" s="31" t="s">
        <v>49</v>
      </c>
      <c r="D33" s="31" t="s">
        <v>322</v>
      </c>
      <c r="E33" s="31">
        <v>2105837.3335099998</v>
      </c>
      <c r="F33" s="31">
        <v>7.3363936747099998E-2</v>
      </c>
      <c r="G33" s="31">
        <v>8135.8943516106938</v>
      </c>
      <c r="H33" s="31">
        <v>2105837.3328170227</v>
      </c>
      <c r="I33" s="31" t="s">
        <v>309</v>
      </c>
    </row>
    <row r="34" spans="1:9" x14ac:dyDescent="0.25">
      <c r="A34" s="31" t="s">
        <v>184</v>
      </c>
      <c r="B34" s="30">
        <v>1</v>
      </c>
      <c r="C34" s="31" t="s">
        <v>50</v>
      </c>
      <c r="D34" s="31" t="s">
        <v>323</v>
      </c>
      <c r="E34" s="31">
        <v>4334033.5811700001</v>
      </c>
      <c r="F34" s="31">
        <v>9.5916927989099995E-2</v>
      </c>
      <c r="G34" s="31">
        <v>10624.10943569542</v>
      </c>
      <c r="H34" s="31">
        <v>4334033.5384536702</v>
      </c>
      <c r="I34" s="31" t="s">
        <v>301</v>
      </c>
    </row>
    <row r="35" spans="1:9" x14ac:dyDescent="0.25">
      <c r="A35" s="31" t="s">
        <v>190</v>
      </c>
      <c r="B35" s="30">
        <v>1</v>
      </c>
      <c r="C35" s="31" t="s">
        <v>51</v>
      </c>
      <c r="D35" s="31" t="s">
        <v>324</v>
      </c>
      <c r="E35" s="31">
        <v>7565952.98135</v>
      </c>
      <c r="F35" s="31">
        <v>0.122202049635</v>
      </c>
      <c r="G35" s="31">
        <v>13543.825354891787</v>
      </c>
      <c r="H35" s="31">
        <v>7565952.4484468661</v>
      </c>
      <c r="I35" s="31" t="s">
        <v>301</v>
      </c>
    </row>
    <row r="36" spans="1:9" x14ac:dyDescent="0.25">
      <c r="A36" s="31" t="s">
        <v>189</v>
      </c>
      <c r="B36" s="30">
        <v>1</v>
      </c>
      <c r="C36" s="31" t="s">
        <v>52</v>
      </c>
      <c r="D36" s="31" t="s">
        <v>325</v>
      </c>
      <c r="E36" s="31">
        <v>4204838.1945599997</v>
      </c>
      <c r="F36" s="31">
        <v>9.3189423127199994E-2</v>
      </c>
      <c r="G36" s="31">
        <v>10321.55638851394</v>
      </c>
      <c r="H36" s="31">
        <v>4204837.9397055181</v>
      </c>
      <c r="I36" s="31" t="s">
        <v>301</v>
      </c>
    </row>
    <row r="37" spans="1:9" x14ac:dyDescent="0.25">
      <c r="A37" s="31" t="s">
        <v>169</v>
      </c>
      <c r="B37" s="30">
        <v>1</v>
      </c>
      <c r="C37" s="31" t="s">
        <v>53</v>
      </c>
      <c r="D37" s="31" t="s">
        <v>326</v>
      </c>
      <c r="E37" s="31">
        <v>2257012.5381100001</v>
      </c>
      <c r="F37" s="31">
        <v>5.49786428541E-2</v>
      </c>
      <c r="G37" s="31">
        <v>6090.2580581970797</v>
      </c>
      <c r="H37" s="31">
        <v>2257012.6380057596</v>
      </c>
      <c r="I37" s="31" t="s">
        <v>292</v>
      </c>
    </row>
    <row r="38" spans="1:9" x14ac:dyDescent="0.25">
      <c r="A38" s="31" t="s">
        <v>162</v>
      </c>
      <c r="B38" s="30">
        <v>1</v>
      </c>
      <c r="C38" s="31" t="s">
        <v>54</v>
      </c>
      <c r="D38" s="31" t="s">
        <v>327</v>
      </c>
      <c r="E38" s="31">
        <v>3986842.6583500002</v>
      </c>
      <c r="F38" s="31">
        <v>0.110475974908</v>
      </c>
      <c r="G38" s="31">
        <v>12239.511245384794</v>
      </c>
      <c r="H38" s="31">
        <v>3986842.7142616832</v>
      </c>
      <c r="I38" s="31" t="s">
        <v>282</v>
      </c>
    </row>
    <row r="39" spans="1:9" x14ac:dyDescent="0.25">
      <c r="A39" s="31" t="s">
        <v>198</v>
      </c>
      <c r="B39" s="30">
        <v>1</v>
      </c>
      <c r="C39" s="31" t="s">
        <v>55</v>
      </c>
      <c r="D39" s="31" t="s">
        <v>328</v>
      </c>
      <c r="E39" s="31">
        <v>3085797.6789199999</v>
      </c>
      <c r="F39" s="31">
        <v>6.9234096144299997E-2</v>
      </c>
      <c r="G39" s="31">
        <v>7668.9864502685459</v>
      </c>
      <c r="H39" s="31">
        <v>3085797.7335500703</v>
      </c>
      <c r="I39" s="31" t="s">
        <v>297</v>
      </c>
    </row>
    <row r="40" spans="1:9" x14ac:dyDescent="0.25">
      <c r="A40" s="31" t="s">
        <v>234</v>
      </c>
      <c r="B40" s="30">
        <v>1</v>
      </c>
      <c r="C40" s="31" t="s">
        <v>56</v>
      </c>
      <c r="D40" s="31" t="s">
        <v>329</v>
      </c>
      <c r="E40" s="31">
        <v>2108622.1096399999</v>
      </c>
      <c r="F40" s="31">
        <v>9.0721863691999999E-2</v>
      </c>
      <c r="G40" s="31">
        <v>10055.268555513549</v>
      </c>
      <c r="H40" s="31">
        <v>2108622.1256560255</v>
      </c>
      <c r="I40" s="31" t="s">
        <v>330</v>
      </c>
    </row>
    <row r="41" spans="1:9" x14ac:dyDescent="0.25">
      <c r="A41" s="31" t="s">
        <v>230</v>
      </c>
      <c r="B41" s="30">
        <v>1</v>
      </c>
      <c r="C41" s="31" t="s">
        <v>57</v>
      </c>
      <c r="D41" s="31" t="s">
        <v>283</v>
      </c>
      <c r="E41" s="31">
        <v>6956743.7672600001</v>
      </c>
      <c r="F41" s="31">
        <v>0.19686581214599999</v>
      </c>
      <c r="G41" s="31">
        <v>21812.663507321933</v>
      </c>
      <c r="H41" s="31">
        <v>6956747.1903825896</v>
      </c>
      <c r="I41" s="31" t="s">
        <v>330</v>
      </c>
    </row>
    <row r="42" spans="1:9" x14ac:dyDescent="0.25">
      <c r="A42" s="31" t="s">
        <v>237</v>
      </c>
      <c r="B42" s="30">
        <v>1</v>
      </c>
      <c r="C42" s="31" t="s">
        <v>58</v>
      </c>
      <c r="D42" s="31" t="s">
        <v>331</v>
      </c>
      <c r="E42" s="31">
        <v>7263801.4886999996</v>
      </c>
      <c r="F42" s="31">
        <v>0.156530326021</v>
      </c>
      <c r="G42" s="31">
        <v>17338.357361664821</v>
      </c>
      <c r="H42" s="31">
        <v>7263801.5131177064</v>
      </c>
      <c r="I42" s="31" t="s">
        <v>301</v>
      </c>
    </row>
    <row r="43" spans="1:9" x14ac:dyDescent="0.25">
      <c r="A43" s="31" t="s">
        <v>195</v>
      </c>
      <c r="B43" s="30">
        <v>1</v>
      </c>
      <c r="C43" s="31" t="s">
        <v>59</v>
      </c>
      <c r="D43" s="31" t="s">
        <v>332</v>
      </c>
      <c r="E43" s="31">
        <v>3732645.0768599999</v>
      </c>
      <c r="F43" s="31">
        <v>8.4225572718999997E-2</v>
      </c>
      <c r="G43" s="31">
        <v>9332.0700185201276</v>
      </c>
      <c r="H43" s="31">
        <v>3732645.0764678852</v>
      </c>
      <c r="I43" s="31" t="s">
        <v>297</v>
      </c>
    </row>
    <row r="44" spans="1:9" x14ac:dyDescent="0.25">
      <c r="A44" s="31" t="s">
        <v>242</v>
      </c>
      <c r="B44" s="30">
        <v>1</v>
      </c>
      <c r="C44" s="31" t="s">
        <v>60</v>
      </c>
      <c r="D44" s="31" t="s">
        <v>283</v>
      </c>
      <c r="E44" s="31">
        <v>3599678.43163</v>
      </c>
      <c r="F44" s="31">
        <v>8.72191807151E-2</v>
      </c>
      <c r="G44" s="31">
        <v>9669.7048817497925</v>
      </c>
      <c r="H44" s="31">
        <v>3599678.3292270252</v>
      </c>
      <c r="I44" s="31" t="s">
        <v>292</v>
      </c>
    </row>
    <row r="45" spans="1:9" x14ac:dyDescent="0.25">
      <c r="A45" s="31" t="s">
        <v>196</v>
      </c>
      <c r="B45" s="30">
        <v>1</v>
      </c>
      <c r="C45" s="31" t="s">
        <v>61</v>
      </c>
      <c r="D45" s="31" t="s">
        <v>283</v>
      </c>
      <c r="E45" s="31">
        <v>4536367.0429100003</v>
      </c>
      <c r="F45" s="31">
        <v>0.107297390228</v>
      </c>
      <c r="G45" s="31">
        <v>11884.042228691947</v>
      </c>
      <c r="H45" s="31">
        <v>4536367.4732151208</v>
      </c>
      <c r="I45" s="31" t="s">
        <v>301</v>
      </c>
    </row>
    <row r="46" spans="1:9" x14ac:dyDescent="0.25">
      <c r="A46" s="31" t="s">
        <v>246</v>
      </c>
      <c r="B46" s="30">
        <v>1</v>
      </c>
      <c r="C46" s="31" t="s">
        <v>62</v>
      </c>
      <c r="D46" s="31" t="s">
        <v>333</v>
      </c>
      <c r="E46" s="31">
        <v>1845254.7899100001</v>
      </c>
      <c r="F46" s="31">
        <v>5.3086558897000001E-2</v>
      </c>
      <c r="G46" s="31">
        <v>5881.8132047950139</v>
      </c>
      <c r="H46" s="31">
        <v>1845254.8448385417</v>
      </c>
      <c r="I46" s="31" t="s">
        <v>284</v>
      </c>
    </row>
    <row r="47" spans="1:9" x14ac:dyDescent="0.25">
      <c r="A47" s="31" t="s">
        <v>233</v>
      </c>
      <c r="B47" s="30">
        <v>1</v>
      </c>
      <c r="C47" s="31" t="s">
        <v>63</v>
      </c>
      <c r="D47" s="31" t="s">
        <v>334</v>
      </c>
      <c r="E47" s="31">
        <v>5863865.4988700002</v>
      </c>
      <c r="F47" s="31">
        <v>0.12185549424600001</v>
      </c>
      <c r="G47" s="31">
        <v>13507.426786181139</v>
      </c>
      <c r="H47" s="31">
        <v>5863865.7488079788</v>
      </c>
      <c r="I47" s="31" t="s">
        <v>330</v>
      </c>
    </row>
    <row r="48" spans="1:9" x14ac:dyDescent="0.25">
      <c r="A48" s="31" t="s">
        <v>229</v>
      </c>
      <c r="B48" s="30">
        <v>1</v>
      </c>
      <c r="C48" s="31" t="s">
        <v>64</v>
      </c>
      <c r="D48" s="31" t="s">
        <v>283</v>
      </c>
      <c r="E48" s="31">
        <v>3167349.5597199998</v>
      </c>
      <c r="F48" s="31">
        <v>9.8525965106400007E-2</v>
      </c>
      <c r="G48" s="31">
        <v>10914.64910141898</v>
      </c>
      <c r="H48" s="31">
        <v>3167349.5315800882</v>
      </c>
      <c r="I48" s="31" t="s">
        <v>330</v>
      </c>
    </row>
    <row r="49" spans="1:9" x14ac:dyDescent="0.25">
      <c r="A49" s="31" t="s">
        <v>222</v>
      </c>
      <c r="B49" s="30">
        <v>1</v>
      </c>
      <c r="C49" s="31" t="s">
        <v>65</v>
      </c>
      <c r="D49" s="31" t="s">
        <v>335</v>
      </c>
      <c r="E49" s="31">
        <v>2114331.60977</v>
      </c>
      <c r="F49" s="31">
        <v>7.1214489776000006E-2</v>
      </c>
      <c r="G49" s="31">
        <v>7893.0453204699388</v>
      </c>
      <c r="H49" s="31">
        <v>2114331.6115994006</v>
      </c>
      <c r="I49" s="31" t="s">
        <v>336</v>
      </c>
    </row>
    <row r="50" spans="1:9" x14ac:dyDescent="0.25">
      <c r="A50" s="31" t="s">
        <v>218</v>
      </c>
      <c r="B50" s="30">
        <v>1</v>
      </c>
      <c r="C50" s="31" t="s">
        <v>66</v>
      </c>
      <c r="D50" s="31" t="s">
        <v>337</v>
      </c>
      <c r="E50" s="31">
        <v>3649394.8584699999</v>
      </c>
      <c r="F50" s="31">
        <v>0.114688787418</v>
      </c>
      <c r="G50" s="31">
        <v>12709.790418484063</v>
      </c>
      <c r="H50" s="31">
        <v>3649394.8984691175</v>
      </c>
      <c r="I50" s="31" t="s">
        <v>315</v>
      </c>
    </row>
    <row r="51" spans="1:9" x14ac:dyDescent="0.25">
      <c r="A51" s="31" t="s">
        <v>270</v>
      </c>
      <c r="B51" s="30">
        <v>1</v>
      </c>
      <c r="C51" s="31" t="s">
        <v>67</v>
      </c>
      <c r="D51" s="31" t="s">
        <v>283</v>
      </c>
      <c r="E51" s="31">
        <v>3820197.21795</v>
      </c>
      <c r="F51" s="31">
        <v>0.16528030914399999</v>
      </c>
      <c r="G51" s="31">
        <v>18307.19357842522</v>
      </c>
      <c r="H51" s="31">
        <v>4190395.1094176346</v>
      </c>
      <c r="I51" s="31" t="s">
        <v>338</v>
      </c>
    </row>
    <row r="52" spans="1:9" x14ac:dyDescent="0.25">
      <c r="A52" s="31" t="s">
        <v>223</v>
      </c>
      <c r="B52" s="30">
        <v>1</v>
      </c>
      <c r="C52" s="31" t="s">
        <v>68</v>
      </c>
      <c r="D52" s="31" t="s">
        <v>339</v>
      </c>
      <c r="E52" s="31">
        <v>2887408.6561199999</v>
      </c>
      <c r="F52" s="31">
        <v>8.7399128040899998E-2</v>
      </c>
      <c r="G52" s="31">
        <v>9685.9173001294912</v>
      </c>
      <c r="H52" s="31">
        <v>2887408.7042033835</v>
      </c>
      <c r="I52" s="31" t="s">
        <v>338</v>
      </c>
    </row>
    <row r="53" spans="1:9" x14ac:dyDescent="0.25">
      <c r="A53" s="31" t="s">
        <v>231</v>
      </c>
      <c r="B53" s="30">
        <v>1</v>
      </c>
      <c r="C53" s="31" t="s">
        <v>69</v>
      </c>
      <c r="D53" s="31" t="s">
        <v>340</v>
      </c>
      <c r="E53" s="31">
        <v>3062641.9086600002</v>
      </c>
      <c r="F53" s="31">
        <v>0.14141226988</v>
      </c>
      <c r="G53" s="31">
        <v>15669.901127746407</v>
      </c>
      <c r="H53" s="31">
        <v>3062641.92058921</v>
      </c>
      <c r="I53" s="31" t="s">
        <v>330</v>
      </c>
    </row>
    <row r="54" spans="1:9" x14ac:dyDescent="0.25">
      <c r="A54" s="31" t="s">
        <v>185</v>
      </c>
      <c r="B54" s="30">
        <v>1</v>
      </c>
      <c r="C54" s="31" t="s">
        <v>70</v>
      </c>
      <c r="D54" s="31" t="s">
        <v>283</v>
      </c>
      <c r="E54" s="31">
        <v>6720730.8048900003</v>
      </c>
      <c r="F54" s="31">
        <v>0.12596424161799999</v>
      </c>
      <c r="G54" s="31">
        <v>13950.151682091426</v>
      </c>
      <c r="H54" s="31">
        <v>6720733.3997226795</v>
      </c>
      <c r="I54" s="31" t="s">
        <v>301</v>
      </c>
    </row>
    <row r="55" spans="1:9" x14ac:dyDescent="0.25">
      <c r="A55" s="31" t="s">
        <v>182</v>
      </c>
      <c r="B55" s="30">
        <v>1</v>
      </c>
      <c r="C55" s="31" t="s">
        <v>71</v>
      </c>
      <c r="D55" s="31" t="s">
        <v>341</v>
      </c>
      <c r="E55" s="31">
        <v>4382731.6294999998</v>
      </c>
      <c r="F55" s="31">
        <v>8.5271997159799995E-2</v>
      </c>
      <c r="G55" s="31">
        <v>9450.7601974788085</v>
      </c>
      <c r="H55" s="31">
        <v>4382732.2695393125</v>
      </c>
      <c r="I55" s="31" t="s">
        <v>301</v>
      </c>
    </row>
    <row r="56" spans="1:9" x14ac:dyDescent="0.25">
      <c r="A56" s="31" t="s">
        <v>183</v>
      </c>
      <c r="B56" s="30">
        <v>1</v>
      </c>
      <c r="C56" s="31" t="s">
        <v>72</v>
      </c>
      <c r="D56" s="31" t="s">
        <v>342</v>
      </c>
      <c r="E56" s="31">
        <v>3286562.31464</v>
      </c>
      <c r="F56" s="31">
        <v>7.1047755566000001E-2</v>
      </c>
      <c r="G56" s="31">
        <v>7871.7608239037327</v>
      </c>
      <c r="H56" s="31">
        <v>3286562.3434250117</v>
      </c>
      <c r="I56" s="31" t="s">
        <v>301</v>
      </c>
    </row>
    <row r="57" spans="1:9" x14ac:dyDescent="0.25">
      <c r="A57" s="31" t="s">
        <v>192</v>
      </c>
      <c r="B57" s="30">
        <v>1</v>
      </c>
      <c r="C57" s="31" t="s">
        <v>73</v>
      </c>
      <c r="D57" s="31" t="s">
        <v>343</v>
      </c>
      <c r="E57" s="31">
        <v>4733431.5068800002</v>
      </c>
      <c r="F57" s="31">
        <v>8.4095906285300004E-2</v>
      </c>
      <c r="G57" s="31">
        <v>9316.7279080381377</v>
      </c>
      <c r="H57" s="31">
        <v>4733431.44494092</v>
      </c>
      <c r="I57" s="31" t="s">
        <v>297</v>
      </c>
    </row>
    <row r="58" spans="1:9" x14ac:dyDescent="0.25">
      <c r="A58" s="31" t="s">
        <v>174</v>
      </c>
      <c r="B58" s="30">
        <v>1</v>
      </c>
      <c r="C58" s="31" t="s">
        <v>74</v>
      </c>
      <c r="D58" s="31" t="s">
        <v>283</v>
      </c>
      <c r="E58" s="31">
        <v>2721091.55247</v>
      </c>
      <c r="F58" s="31">
        <v>9.5472338199699996E-2</v>
      </c>
      <c r="G58" s="31">
        <v>10577.458772342237</v>
      </c>
      <c r="H58" s="31">
        <v>2721091.6434775298</v>
      </c>
      <c r="I58" s="31" t="s">
        <v>292</v>
      </c>
    </row>
    <row r="59" spans="1:9" x14ac:dyDescent="0.25">
      <c r="A59" s="31" t="s">
        <v>217</v>
      </c>
      <c r="B59" s="30">
        <v>1</v>
      </c>
      <c r="C59" s="31" t="s">
        <v>75</v>
      </c>
      <c r="D59" s="31" t="s">
        <v>344</v>
      </c>
      <c r="E59" s="31">
        <v>3858577.5933900001</v>
      </c>
      <c r="F59" s="31">
        <v>0.123815638587</v>
      </c>
      <c r="G59" s="31">
        <v>13718.072928733125</v>
      </c>
      <c r="H59" s="31">
        <v>3858577.7550248052</v>
      </c>
      <c r="I59" s="31" t="s">
        <v>315</v>
      </c>
    </row>
    <row r="60" spans="1:9" x14ac:dyDescent="0.25">
      <c r="A60" s="31" t="s">
        <v>186</v>
      </c>
      <c r="B60" s="30">
        <v>1</v>
      </c>
      <c r="C60" s="31" t="s">
        <v>76</v>
      </c>
      <c r="D60" s="31" t="s">
        <v>345</v>
      </c>
      <c r="E60" s="31">
        <v>2847741.1752900002</v>
      </c>
      <c r="F60" s="31">
        <v>6.3768317196299995E-2</v>
      </c>
      <c r="G60" s="31">
        <v>7063.6194850749453</v>
      </c>
      <c r="H60" s="31">
        <v>2847741.1572758583</v>
      </c>
      <c r="I60" s="31" t="s">
        <v>301</v>
      </c>
    </row>
    <row r="61" spans="1:9" x14ac:dyDescent="0.25">
      <c r="A61" s="31" t="s">
        <v>245</v>
      </c>
      <c r="B61" s="30">
        <v>1</v>
      </c>
      <c r="C61" s="31" t="s">
        <v>77</v>
      </c>
      <c r="D61" s="31" t="s">
        <v>283</v>
      </c>
      <c r="E61" s="31">
        <v>3189343.87072</v>
      </c>
      <c r="F61" s="31">
        <v>8.70583761619E-2</v>
      </c>
      <c r="G61" s="31">
        <v>9647.3931317357019</v>
      </c>
      <c r="H61" s="31">
        <v>3189343.8336411086</v>
      </c>
      <c r="I61" s="31" t="s">
        <v>284</v>
      </c>
    </row>
    <row r="62" spans="1:9" x14ac:dyDescent="0.25">
      <c r="A62" s="31" t="s">
        <v>227</v>
      </c>
      <c r="B62" s="30">
        <v>1</v>
      </c>
      <c r="C62" s="31" t="s">
        <v>128</v>
      </c>
      <c r="D62" s="31" t="s">
        <v>283</v>
      </c>
      <c r="E62" s="31">
        <v>9254733.3795100003</v>
      </c>
      <c r="F62" s="31">
        <v>0.24237401458999999</v>
      </c>
      <c r="G62" s="31">
        <v>26861.767237981985</v>
      </c>
      <c r="H62" s="31">
        <v>9254733.4386970252</v>
      </c>
      <c r="I62" s="31" t="s">
        <v>338</v>
      </c>
    </row>
    <row r="63" spans="1:9" x14ac:dyDescent="0.25">
      <c r="A63" s="31" t="s">
        <v>177</v>
      </c>
      <c r="B63" s="30">
        <v>1</v>
      </c>
      <c r="C63" s="31" t="s">
        <v>78</v>
      </c>
      <c r="D63" s="31" t="s">
        <v>346</v>
      </c>
      <c r="E63" s="31">
        <v>2906631.4685999998</v>
      </c>
      <c r="F63" s="31">
        <v>6.4504935115499998E-2</v>
      </c>
      <c r="G63" s="31">
        <v>7146.9438583517322</v>
      </c>
      <c r="H63" s="31">
        <v>2906631.384696648</v>
      </c>
      <c r="I63" s="31" t="s">
        <v>304</v>
      </c>
    </row>
    <row r="64" spans="1:9" x14ac:dyDescent="0.25">
      <c r="A64" s="31" t="s">
        <v>157</v>
      </c>
      <c r="B64" s="30">
        <v>1</v>
      </c>
      <c r="C64" s="31" t="s">
        <v>79</v>
      </c>
      <c r="D64" s="31" t="s">
        <v>347</v>
      </c>
      <c r="E64" s="31">
        <v>3452642.5419999999</v>
      </c>
      <c r="F64" s="31">
        <v>0.100838650004</v>
      </c>
      <c r="G64" s="31">
        <v>11178.433165726919</v>
      </c>
      <c r="H64" s="31">
        <v>3452642.5388943069</v>
      </c>
      <c r="I64" s="31" t="s">
        <v>304</v>
      </c>
    </row>
    <row r="65" spans="1:9" x14ac:dyDescent="0.25">
      <c r="A65" s="31" t="s">
        <v>226</v>
      </c>
      <c r="B65" s="30">
        <v>1</v>
      </c>
      <c r="C65" s="31" t="s">
        <v>80</v>
      </c>
      <c r="D65" s="31" t="s">
        <v>348</v>
      </c>
      <c r="E65" s="31">
        <v>2164934.2974999999</v>
      </c>
      <c r="F65" s="31">
        <v>6.9958253056499997E-2</v>
      </c>
      <c r="G65" s="31">
        <v>7752.8626868788988</v>
      </c>
      <c r="H65" s="31">
        <v>2164934.3150621429</v>
      </c>
      <c r="I65" s="31" t="s">
        <v>338</v>
      </c>
    </row>
    <row r="66" spans="1:9" x14ac:dyDescent="0.25">
      <c r="A66" s="31" t="s">
        <v>225</v>
      </c>
      <c r="B66" s="30">
        <v>1</v>
      </c>
      <c r="C66" s="31" t="s">
        <v>81</v>
      </c>
      <c r="D66" s="31" t="s">
        <v>349</v>
      </c>
      <c r="E66" s="31">
        <v>4930356.1903200001</v>
      </c>
      <c r="F66" s="31">
        <v>0.117639249877</v>
      </c>
      <c r="G66" s="31">
        <v>13033.553479727314</v>
      </c>
      <c r="H66" s="31">
        <v>4930356.2005212475</v>
      </c>
      <c r="I66" s="31" t="s">
        <v>338</v>
      </c>
    </row>
    <row r="67" spans="1:9" x14ac:dyDescent="0.25">
      <c r="A67" s="31" t="s">
        <v>210</v>
      </c>
      <c r="B67" s="30">
        <v>1</v>
      </c>
      <c r="C67" s="31" t="s">
        <v>82</v>
      </c>
      <c r="D67" s="31" t="s">
        <v>350</v>
      </c>
      <c r="E67" s="31">
        <v>3293127.1378100002</v>
      </c>
      <c r="F67" s="31">
        <v>7.0276695001899994E-2</v>
      </c>
      <c r="G67" s="31">
        <v>7789.3258035515164</v>
      </c>
      <c r="H67" s="31">
        <v>3293127.011625804</v>
      </c>
      <c r="I67" s="31" t="s">
        <v>291</v>
      </c>
    </row>
    <row r="68" spans="1:9" x14ac:dyDescent="0.25">
      <c r="A68" s="31" t="s">
        <v>214</v>
      </c>
      <c r="B68" s="30">
        <v>1</v>
      </c>
      <c r="C68" s="31" t="s">
        <v>83</v>
      </c>
      <c r="D68" s="31" t="s">
        <v>351</v>
      </c>
      <c r="E68" s="31">
        <v>3372133.95793</v>
      </c>
      <c r="F68" s="31">
        <v>8.3235794584999995E-2</v>
      </c>
      <c r="G68" s="31">
        <v>9230.7047371659792</v>
      </c>
      <c r="H68" s="31">
        <v>3372133.0052016675</v>
      </c>
      <c r="I68" s="31" t="s">
        <v>284</v>
      </c>
    </row>
    <row r="69" spans="1:9" x14ac:dyDescent="0.25">
      <c r="A69" s="31" t="s">
        <v>215</v>
      </c>
      <c r="B69" s="30">
        <v>1</v>
      </c>
      <c r="C69" s="31" t="s">
        <v>84</v>
      </c>
      <c r="D69" s="31" t="s">
        <v>352</v>
      </c>
      <c r="E69" s="31">
        <v>4304383.1485299999</v>
      </c>
      <c r="F69" s="31">
        <v>0.10548036247299999</v>
      </c>
      <c r="G69" s="31">
        <v>11693.548347203829</v>
      </c>
      <c r="H69" s="31">
        <v>4304382.4994536787</v>
      </c>
      <c r="I69" s="31" t="s">
        <v>284</v>
      </c>
    </row>
    <row r="70" spans="1:9" x14ac:dyDescent="0.25">
      <c r="A70" s="31" t="s">
        <v>172</v>
      </c>
      <c r="B70" s="30">
        <v>1</v>
      </c>
      <c r="C70" s="31" t="s">
        <v>85</v>
      </c>
      <c r="D70" s="31" t="s">
        <v>353</v>
      </c>
      <c r="E70" s="31">
        <v>2772278.9457999999</v>
      </c>
      <c r="F70" s="31">
        <v>6.0725209931200001E-2</v>
      </c>
      <c r="G70" s="31">
        <v>6729.0784174525079</v>
      </c>
      <c r="H70" s="31">
        <v>2772279.0499501568</v>
      </c>
      <c r="I70" s="31" t="s">
        <v>284</v>
      </c>
    </row>
    <row r="71" spans="1:9" x14ac:dyDescent="0.25">
      <c r="A71" s="31" t="s">
        <v>211</v>
      </c>
      <c r="B71" s="30">
        <v>1</v>
      </c>
      <c r="C71" s="31" t="s">
        <v>86</v>
      </c>
      <c r="D71" s="31" t="s">
        <v>354</v>
      </c>
      <c r="E71" s="31">
        <v>3809694.0233200002</v>
      </c>
      <c r="F71" s="31">
        <v>7.9399704089800002E-2</v>
      </c>
      <c r="G71" s="31">
        <v>8800.4148962880372</v>
      </c>
      <c r="H71" s="31">
        <v>3809694.9756401512</v>
      </c>
      <c r="I71" s="31" t="s">
        <v>284</v>
      </c>
    </row>
    <row r="72" spans="1:9" x14ac:dyDescent="0.25">
      <c r="A72" s="31" t="s">
        <v>178</v>
      </c>
      <c r="B72" s="30">
        <v>1</v>
      </c>
      <c r="C72" s="31" t="s">
        <v>87</v>
      </c>
      <c r="D72" s="31" t="s">
        <v>355</v>
      </c>
      <c r="E72" s="31">
        <v>6722632.0786499996</v>
      </c>
      <c r="F72" s="31">
        <v>0.118407845631</v>
      </c>
      <c r="G72" s="31">
        <v>13124.7360811829</v>
      </c>
      <c r="H72" s="31">
        <v>6722632.155177786</v>
      </c>
      <c r="I72" s="31" t="s">
        <v>304</v>
      </c>
    </row>
    <row r="73" spans="1:9" x14ac:dyDescent="0.25">
      <c r="A73" s="31" t="s">
        <v>236</v>
      </c>
      <c r="B73" s="30">
        <v>1</v>
      </c>
      <c r="C73" s="31" t="s">
        <v>88</v>
      </c>
      <c r="D73" s="31" t="s">
        <v>356</v>
      </c>
      <c r="E73" s="31">
        <v>5374763.4443899998</v>
      </c>
      <c r="F73" s="31">
        <v>0.122071229106</v>
      </c>
      <c r="G73" s="31">
        <v>13527.622506333093</v>
      </c>
      <c r="H73" s="31">
        <v>5374763.3267983506</v>
      </c>
      <c r="I73" s="31" t="s">
        <v>330</v>
      </c>
    </row>
    <row r="74" spans="1:9" x14ac:dyDescent="0.25">
      <c r="A74" s="31" t="s">
        <v>203</v>
      </c>
      <c r="B74" s="30">
        <v>1</v>
      </c>
      <c r="C74" s="31" t="s">
        <v>89</v>
      </c>
      <c r="D74" s="31" t="s">
        <v>357</v>
      </c>
      <c r="E74" s="31">
        <v>2079471.0711999999</v>
      </c>
      <c r="F74" s="31">
        <v>5.7174926360000003E-2</v>
      </c>
      <c r="G74" s="31">
        <v>6338.2533286408698</v>
      </c>
      <c r="H74" s="31">
        <v>2079471.0681163608</v>
      </c>
      <c r="I74" s="31" t="s">
        <v>336</v>
      </c>
    </row>
    <row r="75" spans="1:9" x14ac:dyDescent="0.25">
      <c r="A75" s="31" t="s">
        <v>232</v>
      </c>
      <c r="B75" s="30">
        <v>1</v>
      </c>
      <c r="C75" s="31" t="s">
        <v>90</v>
      </c>
      <c r="D75" s="31" t="s">
        <v>358</v>
      </c>
      <c r="E75" s="31">
        <v>1786033.8432700001</v>
      </c>
      <c r="F75" s="31">
        <v>7.4358246626099994E-2</v>
      </c>
      <c r="G75" s="31">
        <v>8240.7856023492659</v>
      </c>
      <c r="H75" s="31">
        <v>1786033.7754899475</v>
      </c>
      <c r="I75" s="31" t="s">
        <v>330</v>
      </c>
    </row>
    <row r="76" spans="1:9" x14ac:dyDescent="0.25">
      <c r="A76" s="31" t="s">
        <v>224</v>
      </c>
      <c r="B76" s="30">
        <v>1</v>
      </c>
      <c r="C76" s="31" t="s">
        <v>91</v>
      </c>
      <c r="D76" s="31" t="s">
        <v>359</v>
      </c>
      <c r="E76" s="31">
        <v>5357986.1238299999</v>
      </c>
      <c r="F76" s="31">
        <v>0.14072145077199999</v>
      </c>
      <c r="G76" s="31">
        <v>15595.297350112864</v>
      </c>
      <c r="H76" s="31">
        <v>5357986.0838599103</v>
      </c>
      <c r="I76" s="31" t="s">
        <v>338</v>
      </c>
    </row>
    <row r="77" spans="1:9" x14ac:dyDescent="0.25">
      <c r="A77" s="31" t="s">
        <v>219</v>
      </c>
      <c r="B77" s="30">
        <v>1</v>
      </c>
      <c r="C77" s="31" t="s">
        <v>92</v>
      </c>
      <c r="D77" s="31" t="s">
        <v>360</v>
      </c>
      <c r="E77" s="31">
        <v>1877160.2561300001</v>
      </c>
      <c r="F77" s="31">
        <v>9.8999610466099994E-2</v>
      </c>
      <c r="G77" s="31">
        <v>10973.552107793599</v>
      </c>
      <c r="H77" s="31">
        <v>1877160.2548855834</v>
      </c>
      <c r="I77" s="31" t="s">
        <v>338</v>
      </c>
    </row>
    <row r="78" spans="1:9" x14ac:dyDescent="0.25">
      <c r="A78" s="31" t="s">
        <v>168</v>
      </c>
      <c r="B78" s="30">
        <v>1</v>
      </c>
      <c r="C78" s="31" t="s">
        <v>93</v>
      </c>
      <c r="D78" s="31" t="s">
        <v>361</v>
      </c>
      <c r="E78" s="31">
        <v>2752775.0550000002</v>
      </c>
      <c r="F78" s="31">
        <v>9.8206085366199999E-2</v>
      </c>
      <c r="G78" s="31">
        <v>10882.84597357715</v>
      </c>
      <c r="H78" s="31">
        <v>2752775.1031215698</v>
      </c>
      <c r="I78" s="31" t="s">
        <v>304</v>
      </c>
    </row>
    <row r="79" spans="1:9" x14ac:dyDescent="0.25">
      <c r="A79" s="31" t="s">
        <v>179</v>
      </c>
      <c r="B79" s="30">
        <v>1</v>
      </c>
      <c r="C79" s="31" t="s">
        <v>94</v>
      </c>
      <c r="D79" s="31" t="s">
        <v>362</v>
      </c>
      <c r="E79" s="31">
        <v>4926919.8058799999</v>
      </c>
      <c r="F79" s="31">
        <v>0.133647680894</v>
      </c>
      <c r="G79" s="31">
        <v>14810.781208622602</v>
      </c>
      <c r="H79" s="31">
        <v>4926919.5519809155</v>
      </c>
      <c r="I79" s="31" t="s">
        <v>304</v>
      </c>
    </row>
    <row r="80" spans="1:9" x14ac:dyDescent="0.25">
      <c r="A80" s="31" t="s">
        <v>239</v>
      </c>
      <c r="B80" s="30">
        <v>1</v>
      </c>
      <c r="C80" s="31" t="s">
        <v>95</v>
      </c>
      <c r="D80" s="31" t="s">
        <v>363</v>
      </c>
      <c r="E80" s="31">
        <v>5550406.9751500003</v>
      </c>
      <c r="F80" s="31">
        <v>0.12122822792</v>
      </c>
      <c r="G80" s="31">
        <v>13432.389011804127</v>
      </c>
      <c r="H80" s="31">
        <v>5550407.0282540899</v>
      </c>
      <c r="I80" s="31" t="s">
        <v>297</v>
      </c>
    </row>
    <row r="81" spans="1:9" x14ac:dyDescent="0.25">
      <c r="A81" s="31" t="s">
        <v>240</v>
      </c>
      <c r="B81" s="30">
        <v>1</v>
      </c>
      <c r="C81" s="31" t="s">
        <v>96</v>
      </c>
      <c r="D81" s="31" t="s">
        <v>283</v>
      </c>
      <c r="E81" s="31">
        <v>5876344.9716999996</v>
      </c>
      <c r="F81" s="31">
        <v>0.12242698616100001</v>
      </c>
      <c r="G81" s="31">
        <v>13568.899013264179</v>
      </c>
      <c r="H81" s="31">
        <v>5876344.4098700704</v>
      </c>
      <c r="I81" s="31" t="s">
        <v>297</v>
      </c>
    </row>
    <row r="82" spans="1:9" x14ac:dyDescent="0.25">
      <c r="A82" s="31" t="s">
        <v>191</v>
      </c>
      <c r="B82" s="30">
        <v>1</v>
      </c>
      <c r="C82" s="31" t="s">
        <v>97</v>
      </c>
      <c r="D82" s="31" t="s">
        <v>364</v>
      </c>
      <c r="E82" s="31">
        <v>3934775.9342700001</v>
      </c>
      <c r="F82" s="31">
        <v>0.10754108357100001</v>
      </c>
      <c r="G82" s="31">
        <v>11916.560856057578</v>
      </c>
      <c r="H82" s="31">
        <v>3934776.5591172646</v>
      </c>
      <c r="I82" s="31" t="s">
        <v>301</v>
      </c>
    </row>
    <row r="83" spans="1:9" x14ac:dyDescent="0.25">
      <c r="A83" s="31" t="s">
        <v>263</v>
      </c>
      <c r="B83" s="30">
        <v>1</v>
      </c>
      <c r="C83" s="31" t="s">
        <v>98</v>
      </c>
      <c r="D83" s="31" t="s">
        <v>298</v>
      </c>
      <c r="E83" s="31">
        <v>4224476.0252900003</v>
      </c>
      <c r="F83" s="31">
        <v>0.10465542917200001</v>
      </c>
      <c r="G83" s="31">
        <v>11592.737165323859</v>
      </c>
      <c r="H83" s="31">
        <v>4224475.7774657318</v>
      </c>
      <c r="I83" s="31" t="s">
        <v>299</v>
      </c>
    </row>
    <row r="84" spans="1:9" x14ac:dyDescent="0.25">
      <c r="A84" s="31" t="s">
        <v>264</v>
      </c>
      <c r="B84" s="30">
        <v>1</v>
      </c>
      <c r="C84" s="31" t="s">
        <v>99</v>
      </c>
      <c r="D84" s="31" t="s">
        <v>365</v>
      </c>
      <c r="E84" s="31">
        <v>4140271.1548700002</v>
      </c>
      <c r="F84" s="31">
        <v>7.9629139410200001E-2</v>
      </c>
      <c r="G84" s="31">
        <v>8819.8246849630596</v>
      </c>
      <c r="H84" s="31">
        <v>4140271.03964053</v>
      </c>
      <c r="I84" s="31" t="s">
        <v>294</v>
      </c>
    </row>
    <row r="85" spans="1:9" x14ac:dyDescent="0.25">
      <c r="A85" s="31" t="s">
        <v>262</v>
      </c>
      <c r="B85" s="30">
        <v>1</v>
      </c>
      <c r="C85" s="31" t="s">
        <v>100</v>
      </c>
      <c r="D85" s="31" t="s">
        <v>366</v>
      </c>
      <c r="E85" s="31">
        <v>2001371.2542399999</v>
      </c>
      <c r="F85" s="31">
        <v>8.6084943674199998E-2</v>
      </c>
      <c r="G85" s="31">
        <v>9535.8810104265813</v>
      </c>
      <c r="H85" s="31">
        <v>2001370.2323965277</v>
      </c>
      <c r="I85" s="31" t="s">
        <v>288</v>
      </c>
    </row>
    <row r="86" spans="1:9" x14ac:dyDescent="0.25">
      <c r="A86" s="31" t="s">
        <v>258</v>
      </c>
      <c r="B86" s="30">
        <v>1</v>
      </c>
      <c r="C86" s="31" t="s">
        <v>101</v>
      </c>
      <c r="D86" s="31" t="s">
        <v>320</v>
      </c>
      <c r="E86" s="31">
        <v>858972.81450400001</v>
      </c>
      <c r="F86" s="31">
        <v>7.3517909630100006E-2</v>
      </c>
      <c r="G86" s="31">
        <v>8145.0362800125267</v>
      </c>
      <c r="H86" s="31">
        <v>858970.17686872499</v>
      </c>
      <c r="I86" s="31" t="s">
        <v>288</v>
      </c>
    </row>
    <row r="87" spans="1:9" x14ac:dyDescent="0.25">
      <c r="A87" s="31" t="s">
        <v>260</v>
      </c>
      <c r="B87" s="30">
        <v>1</v>
      </c>
      <c r="C87" s="31" t="s">
        <v>102</v>
      </c>
      <c r="D87" s="31" t="s">
        <v>320</v>
      </c>
      <c r="E87" s="31">
        <v>2060243.2107200001</v>
      </c>
      <c r="F87" s="31">
        <v>6.7156410943299993E-2</v>
      </c>
      <c r="G87" s="31">
        <v>7443.9198269806639</v>
      </c>
      <c r="H87" s="31">
        <v>2060244.3363632043</v>
      </c>
      <c r="I87" s="31" t="s">
        <v>367</v>
      </c>
    </row>
    <row r="88" spans="1:9" x14ac:dyDescent="0.25">
      <c r="A88" s="31" t="s">
        <v>255</v>
      </c>
      <c r="B88" s="30">
        <v>1</v>
      </c>
      <c r="C88" s="31" t="s">
        <v>103</v>
      </c>
      <c r="D88" s="31" t="s">
        <v>368</v>
      </c>
      <c r="E88" s="31">
        <v>3557883.9591399999</v>
      </c>
      <c r="F88" s="31">
        <v>8.6901027602700007E-2</v>
      </c>
      <c r="G88" s="31">
        <v>9632.5171399639239</v>
      </c>
      <c r="H88" s="31">
        <v>3557883.4143797383</v>
      </c>
      <c r="I88" s="31" t="s">
        <v>304</v>
      </c>
    </row>
    <row r="89" spans="1:9" x14ac:dyDescent="0.25">
      <c r="A89" s="31" t="s">
        <v>194</v>
      </c>
      <c r="B89" s="30">
        <v>1</v>
      </c>
      <c r="C89" s="31" t="s">
        <v>104</v>
      </c>
      <c r="D89" s="31" t="s">
        <v>369</v>
      </c>
      <c r="E89" s="31">
        <v>7100888.2194400001</v>
      </c>
      <c r="F89" s="31">
        <v>0.118552197576</v>
      </c>
      <c r="G89" s="31">
        <v>13133.012829864765</v>
      </c>
      <c r="H89" s="31">
        <v>7100888.2665200531</v>
      </c>
      <c r="I89" s="31" t="s">
        <v>301</v>
      </c>
    </row>
    <row r="90" spans="1:9" x14ac:dyDescent="0.25">
      <c r="A90" s="31" t="s">
        <v>197</v>
      </c>
      <c r="B90" s="30">
        <v>1</v>
      </c>
      <c r="C90" s="31" t="s">
        <v>105</v>
      </c>
      <c r="D90" s="31" t="s">
        <v>370</v>
      </c>
      <c r="E90" s="31">
        <v>4537818.2027200004</v>
      </c>
      <c r="F90" s="31">
        <v>8.0438065550000007E-2</v>
      </c>
      <c r="G90" s="31">
        <v>8914.0701713968647</v>
      </c>
      <c r="H90" s="31">
        <v>4537818.2051281678</v>
      </c>
      <c r="I90" s="31" t="s">
        <v>297</v>
      </c>
    </row>
    <row r="91" spans="1:9" x14ac:dyDescent="0.25">
      <c r="A91" s="31" t="s">
        <v>175</v>
      </c>
      <c r="B91" s="30">
        <v>1</v>
      </c>
      <c r="C91" s="31" t="s">
        <v>106</v>
      </c>
      <c r="D91" s="31" t="s">
        <v>283</v>
      </c>
      <c r="E91" s="31">
        <v>2002441.40285</v>
      </c>
      <c r="F91" s="31">
        <v>8.1174432057000007E-2</v>
      </c>
      <c r="G91" s="31">
        <v>8993.4409069683697</v>
      </c>
      <c r="H91" s="31">
        <v>2002441.2050110502</v>
      </c>
      <c r="I91" s="31" t="s">
        <v>297</v>
      </c>
    </row>
    <row r="92" spans="1:9" x14ac:dyDescent="0.25">
      <c r="A92" s="31" t="s">
        <v>202</v>
      </c>
      <c r="B92" s="30">
        <v>1</v>
      </c>
      <c r="C92" s="31" t="s">
        <v>107</v>
      </c>
      <c r="D92" s="31" t="s">
        <v>371</v>
      </c>
      <c r="E92" s="31">
        <v>1332391.8501899999</v>
      </c>
      <c r="F92" s="31">
        <v>4.8484041467100003E-2</v>
      </c>
      <c r="G92" s="31">
        <v>5373.6866810798565</v>
      </c>
      <c r="H92" s="31">
        <v>1332358.5297244512</v>
      </c>
      <c r="I92" s="31" t="s">
        <v>372</v>
      </c>
    </row>
    <row r="93" spans="1:9" x14ac:dyDescent="0.25">
      <c r="A93" s="31" t="s">
        <v>205</v>
      </c>
      <c r="B93" s="30">
        <v>1</v>
      </c>
      <c r="C93" s="31" t="s">
        <v>108</v>
      </c>
      <c r="D93" s="31" t="s">
        <v>373</v>
      </c>
      <c r="E93" s="31">
        <v>3547155.14867</v>
      </c>
      <c r="F93" s="31">
        <v>9.5433193755400006E-2</v>
      </c>
      <c r="G93" s="31">
        <v>10586.122580024668</v>
      </c>
      <c r="H93" s="31">
        <v>3547155.1627180669</v>
      </c>
      <c r="I93" s="31" t="s">
        <v>372</v>
      </c>
    </row>
    <row r="94" spans="1:9" x14ac:dyDescent="0.25">
      <c r="A94" s="31" t="s">
        <v>208</v>
      </c>
      <c r="B94" s="30">
        <v>1</v>
      </c>
      <c r="C94" s="31" t="s">
        <v>109</v>
      </c>
      <c r="D94" s="31" t="s">
        <v>374</v>
      </c>
      <c r="E94" s="31">
        <v>2528220.51449</v>
      </c>
      <c r="F94" s="31">
        <v>6.2765754677000005E-2</v>
      </c>
      <c r="G94" s="31">
        <v>6959.0476109238525</v>
      </c>
      <c r="H94" s="31">
        <v>2528220.4116081228</v>
      </c>
      <c r="I94" s="31" t="s">
        <v>291</v>
      </c>
    </row>
    <row r="95" spans="1:9" x14ac:dyDescent="0.25">
      <c r="A95" s="31" t="s">
        <v>207</v>
      </c>
      <c r="B95" s="30">
        <v>1</v>
      </c>
      <c r="C95" s="31" t="s">
        <v>110</v>
      </c>
      <c r="D95" s="31" t="s">
        <v>375</v>
      </c>
      <c r="E95" s="31">
        <v>4455786.9922599997</v>
      </c>
      <c r="F95" s="31">
        <v>7.9855416874700005E-2</v>
      </c>
      <c r="G95" s="31">
        <v>8853.6257289865589</v>
      </c>
      <c r="H95" s="31">
        <v>4455787.0152847869</v>
      </c>
      <c r="I95" s="31" t="s">
        <v>291</v>
      </c>
    </row>
    <row r="96" spans="1:9" x14ac:dyDescent="0.25">
      <c r="A96" s="31" t="s">
        <v>201</v>
      </c>
      <c r="B96" s="30">
        <v>1</v>
      </c>
      <c r="C96" s="31" t="s">
        <v>111</v>
      </c>
      <c r="D96" s="31" t="s">
        <v>376</v>
      </c>
      <c r="E96" s="31">
        <v>2625356.6869199998</v>
      </c>
      <c r="F96" s="31">
        <v>6.1763786485799999E-2</v>
      </c>
      <c r="G96" s="31">
        <v>6843.7693598971373</v>
      </c>
      <c r="H96" s="31">
        <v>2625356.4499650323</v>
      </c>
      <c r="I96" s="31" t="s">
        <v>315</v>
      </c>
    </row>
    <row r="97" spans="1:9" x14ac:dyDescent="0.25">
      <c r="A97" s="31" t="s">
        <v>250</v>
      </c>
      <c r="B97" s="30">
        <v>1</v>
      </c>
      <c r="C97" s="31" t="s">
        <v>112</v>
      </c>
      <c r="D97" s="31" t="s">
        <v>377</v>
      </c>
      <c r="E97" s="31">
        <v>4303798.5391800003</v>
      </c>
      <c r="F97" s="31">
        <v>0.10628509197</v>
      </c>
      <c r="G97" s="31">
        <v>11779.902749259241</v>
      </c>
      <c r="H97" s="31">
        <v>4303797.1404389776</v>
      </c>
      <c r="I97" s="31" t="s">
        <v>309</v>
      </c>
    </row>
    <row r="98" spans="1:9" x14ac:dyDescent="0.25">
      <c r="A98" s="31" t="s">
        <v>251</v>
      </c>
      <c r="B98" s="30">
        <v>1</v>
      </c>
      <c r="C98" s="31" t="s">
        <v>113</v>
      </c>
      <c r="D98" s="31" t="s">
        <v>378</v>
      </c>
      <c r="E98" s="31">
        <v>7146564.9200999998</v>
      </c>
      <c r="F98" s="31">
        <v>0.148016122045</v>
      </c>
      <c r="G98" s="31">
        <v>16404.908499691184</v>
      </c>
      <c r="H98" s="31">
        <v>7146564.7950399909</v>
      </c>
      <c r="I98" s="31" t="s">
        <v>309</v>
      </c>
    </row>
    <row r="99" spans="1:9" x14ac:dyDescent="0.25">
      <c r="A99" s="31" t="s">
        <v>199</v>
      </c>
      <c r="B99" s="30">
        <v>1</v>
      </c>
      <c r="C99" s="31" t="s">
        <v>114</v>
      </c>
      <c r="D99" s="31" t="s">
        <v>379</v>
      </c>
      <c r="E99" s="31">
        <v>4000322.3168299999</v>
      </c>
      <c r="F99" s="31">
        <v>0.15728798376700001</v>
      </c>
      <c r="G99" s="31">
        <v>17425.257237263333</v>
      </c>
      <c r="H99" s="31">
        <v>4000322.254561211</v>
      </c>
      <c r="I99" s="31" t="s">
        <v>315</v>
      </c>
    </row>
    <row r="100" spans="1:9" x14ac:dyDescent="0.25">
      <c r="A100" s="31" t="s">
        <v>261</v>
      </c>
      <c r="B100" s="30">
        <v>1</v>
      </c>
      <c r="C100" s="31" t="s">
        <v>115</v>
      </c>
      <c r="D100" s="31" t="s">
        <v>320</v>
      </c>
      <c r="E100" s="31">
        <v>923683.06812099996</v>
      </c>
      <c r="F100" s="31">
        <v>4.2618234750300001E-2</v>
      </c>
      <c r="G100" s="31">
        <v>4722.3345881693103</v>
      </c>
      <c r="H100" s="31">
        <v>923715.81576061435</v>
      </c>
      <c r="I100" s="31" t="s">
        <v>288</v>
      </c>
    </row>
    <row r="101" spans="1:9" x14ac:dyDescent="0.25">
      <c r="A101" s="31" t="s">
        <v>253</v>
      </c>
      <c r="B101" s="30">
        <v>1</v>
      </c>
      <c r="C101" s="31" t="s">
        <v>116</v>
      </c>
      <c r="D101" s="31" t="s">
        <v>283</v>
      </c>
      <c r="E101" s="31">
        <v>5769039.1781900004</v>
      </c>
      <c r="F101" s="31">
        <v>0.14547286465500001</v>
      </c>
      <c r="G101" s="31">
        <v>16119.965901282594</v>
      </c>
      <c r="H101" s="31">
        <v>5769040.129293642</v>
      </c>
      <c r="I101" s="31" t="s">
        <v>309</v>
      </c>
    </row>
    <row r="102" spans="1:9" x14ac:dyDescent="0.25">
      <c r="A102" s="31" t="s">
        <v>156</v>
      </c>
      <c r="B102" s="30">
        <v>1</v>
      </c>
      <c r="C102" s="31" t="s">
        <v>117</v>
      </c>
      <c r="D102" s="31" t="s">
        <v>283</v>
      </c>
      <c r="E102" s="31">
        <v>6309530.0731800003</v>
      </c>
      <c r="F102" s="31">
        <v>0.16450556056099999</v>
      </c>
      <c r="G102" s="31">
        <v>18218.319959284119</v>
      </c>
      <c r="H102" s="31">
        <v>6309529.9611813286</v>
      </c>
      <c r="I102" s="31" t="s">
        <v>304</v>
      </c>
    </row>
    <row r="103" spans="1:9" x14ac:dyDescent="0.25">
      <c r="A103" s="31" t="s">
        <v>213</v>
      </c>
      <c r="B103" s="30">
        <v>1</v>
      </c>
      <c r="C103" s="31" t="s">
        <v>118</v>
      </c>
      <c r="D103" s="31" t="s">
        <v>380</v>
      </c>
      <c r="E103" s="31">
        <v>5031965.7113699997</v>
      </c>
      <c r="F103" s="31">
        <v>8.8922270765599998E-2</v>
      </c>
      <c r="G103" s="31">
        <v>9854.1396106291486</v>
      </c>
      <c r="H103" s="31">
        <v>5031965.7148717083</v>
      </c>
      <c r="I103" s="31" t="s">
        <v>284</v>
      </c>
    </row>
    <row r="104" spans="1:9" x14ac:dyDescent="0.25">
      <c r="A104" s="31" t="s">
        <v>171</v>
      </c>
      <c r="B104" s="30">
        <v>1</v>
      </c>
      <c r="C104" s="31" t="s">
        <v>119</v>
      </c>
      <c r="D104" s="31" t="s">
        <v>381</v>
      </c>
      <c r="E104" s="31">
        <v>4776034.4507299997</v>
      </c>
      <c r="F104" s="31">
        <v>9.3469241213599993E-2</v>
      </c>
      <c r="G104" s="31">
        <v>10356.010498249154</v>
      </c>
      <c r="H104" s="31">
        <v>4776034.5756777227</v>
      </c>
      <c r="I104" s="31" t="s">
        <v>292</v>
      </c>
    </row>
    <row r="105" spans="1:9" x14ac:dyDescent="0.25">
      <c r="A105" s="31" t="s">
        <v>244</v>
      </c>
      <c r="B105" s="30">
        <v>1</v>
      </c>
      <c r="C105" s="31" t="s">
        <v>120</v>
      </c>
      <c r="D105" s="31" t="s">
        <v>283</v>
      </c>
      <c r="E105" s="31">
        <v>3433737.9763799999</v>
      </c>
      <c r="F105" s="31">
        <v>9.4709125013600001E-2</v>
      </c>
      <c r="G105" s="31">
        <v>10497.490457774704</v>
      </c>
      <c r="H105" s="31">
        <v>3433738.0128680216</v>
      </c>
      <c r="I105" s="31" t="s">
        <v>284</v>
      </c>
    </row>
    <row r="106" spans="1:9" x14ac:dyDescent="0.25">
      <c r="A106" s="31" t="s">
        <v>176</v>
      </c>
      <c r="B106" s="30">
        <v>1</v>
      </c>
      <c r="C106" s="31" t="s">
        <v>121</v>
      </c>
      <c r="D106" s="31" t="s">
        <v>283</v>
      </c>
      <c r="E106" s="31">
        <v>7430911.7846600004</v>
      </c>
      <c r="F106" s="31">
        <v>0.13568565225500001</v>
      </c>
      <c r="G106" s="31">
        <v>15039.737923723498</v>
      </c>
      <c r="H106" s="31">
        <v>7430911.5259425519</v>
      </c>
      <c r="I106" s="31" t="s">
        <v>292</v>
      </c>
    </row>
    <row r="107" spans="1:9" x14ac:dyDescent="0.25">
      <c r="A107" s="31" t="s">
        <v>243</v>
      </c>
      <c r="B107" s="30">
        <v>1</v>
      </c>
      <c r="C107" s="31" t="s">
        <v>122</v>
      </c>
      <c r="D107" s="31" t="s">
        <v>283</v>
      </c>
      <c r="E107" s="31">
        <v>4915888.3333200002</v>
      </c>
      <c r="F107" s="31">
        <v>0.169968733904</v>
      </c>
      <c r="G107" s="31">
        <v>18835.68650423181</v>
      </c>
      <c r="H107" s="31">
        <v>4915888.1480564512</v>
      </c>
      <c r="I107" s="31" t="s">
        <v>292</v>
      </c>
    </row>
    <row r="108" spans="1:9" x14ac:dyDescent="0.25">
      <c r="A108" s="31" t="s">
        <v>221</v>
      </c>
      <c r="B108" s="30">
        <v>1</v>
      </c>
      <c r="C108" s="31" t="s">
        <v>123</v>
      </c>
      <c r="D108" s="31" t="s">
        <v>382</v>
      </c>
      <c r="E108" s="31">
        <v>3628884.9790699999</v>
      </c>
      <c r="F108" s="31">
        <v>7.9178526654599998E-2</v>
      </c>
      <c r="G108" s="31">
        <v>8773.0541529774528</v>
      </c>
      <c r="H108" s="31">
        <v>3628884.9245690284</v>
      </c>
      <c r="I108" s="31" t="s">
        <v>336</v>
      </c>
    </row>
    <row r="109" spans="1:9" x14ac:dyDescent="0.25">
      <c r="A109" s="31" t="s">
        <v>206</v>
      </c>
      <c r="B109" s="30">
        <v>1</v>
      </c>
      <c r="C109" s="31" t="s">
        <v>124</v>
      </c>
      <c r="D109" s="31" t="s">
        <v>383</v>
      </c>
      <c r="E109" s="31">
        <v>3795817.4556499999</v>
      </c>
      <c r="F109" s="31">
        <v>8.4920114405700006E-2</v>
      </c>
      <c r="G109" s="31">
        <v>9412.5517470198029</v>
      </c>
      <c r="H109" s="31">
        <v>3795817.4860473983</v>
      </c>
      <c r="I109" s="31" t="s">
        <v>336</v>
      </c>
    </row>
    <row r="110" spans="1:9" x14ac:dyDescent="0.25">
      <c r="A110" s="31" t="s">
        <v>228</v>
      </c>
      <c r="B110" s="30">
        <v>1</v>
      </c>
      <c r="C110" s="31" t="s">
        <v>125</v>
      </c>
      <c r="D110" s="31" t="s">
        <v>384</v>
      </c>
      <c r="E110" s="31">
        <v>3272483.2472100002</v>
      </c>
      <c r="F110" s="31">
        <v>9.1746571782700001E-2</v>
      </c>
      <c r="G110" s="31">
        <v>10167.423039935653</v>
      </c>
      <c r="H110" s="31">
        <v>3272483.2606541226</v>
      </c>
      <c r="I110" s="31" t="s">
        <v>385</v>
      </c>
    </row>
    <row r="111" spans="1:9" x14ac:dyDescent="0.25">
      <c r="A111" s="31" t="s">
        <v>220</v>
      </c>
      <c r="B111" s="30">
        <v>1</v>
      </c>
      <c r="C111" s="31" t="s">
        <v>126</v>
      </c>
      <c r="D111" s="31" t="s">
        <v>386</v>
      </c>
      <c r="E111" s="31">
        <v>1845365.61029</v>
      </c>
      <c r="F111" s="31">
        <v>5.6693282046500003E-2</v>
      </c>
      <c r="G111" s="31">
        <v>6286.1545452284863</v>
      </c>
      <c r="H111" s="31">
        <v>1845365.6540290392</v>
      </c>
      <c r="I111" s="31" t="s">
        <v>336</v>
      </c>
    </row>
    <row r="112" spans="1:9" x14ac:dyDescent="0.25">
      <c r="A112" s="31" t="s">
        <v>235</v>
      </c>
      <c r="B112" s="30">
        <v>1</v>
      </c>
      <c r="C112" s="31" t="s">
        <v>127</v>
      </c>
      <c r="D112" s="31" t="s">
        <v>387</v>
      </c>
      <c r="E112" s="31">
        <v>5598956.4435299998</v>
      </c>
      <c r="F112" s="31">
        <v>9.4757419218100006E-2</v>
      </c>
      <c r="G112" s="31">
        <v>10500.894674297922</v>
      </c>
      <c r="H112" s="31">
        <v>5598956.3368738946</v>
      </c>
      <c r="I112" s="31" t="s">
        <v>330</v>
      </c>
    </row>
    <row r="113" spans="1:9" x14ac:dyDescent="0.25">
      <c r="A113" s="31" t="s">
        <v>209</v>
      </c>
      <c r="B113" s="30">
        <v>1</v>
      </c>
      <c r="C113" s="31" t="s">
        <v>129</v>
      </c>
      <c r="D113" s="31" t="s">
        <v>388</v>
      </c>
      <c r="E113" s="31">
        <v>6638420.2161999997</v>
      </c>
      <c r="F113" s="31">
        <v>0.15120994360199999</v>
      </c>
      <c r="G113" s="31">
        <v>16759.465546149855</v>
      </c>
      <c r="H113" s="31">
        <v>6638420.2026411127</v>
      </c>
      <c r="I113" s="31" t="s">
        <v>385</v>
      </c>
    </row>
    <row r="114" spans="1:9" x14ac:dyDescent="0.25">
      <c r="A114" s="31" t="s">
        <v>389</v>
      </c>
      <c r="B114" s="30">
        <v>2</v>
      </c>
      <c r="C114" s="31" t="s">
        <v>390</v>
      </c>
      <c r="D114" s="31" t="s">
        <v>283</v>
      </c>
      <c r="E114" s="31">
        <v>267277802.736</v>
      </c>
      <c r="F114" s="31">
        <v>1.0934732251699999</v>
      </c>
      <c r="G114" s="31">
        <v>121148.0323271988</v>
      </c>
      <c r="H114" s="31">
        <v>267277799.90300164</v>
      </c>
      <c r="I114" s="31" t="s">
        <v>338</v>
      </c>
    </row>
    <row r="115" spans="1:9" x14ac:dyDescent="0.25">
      <c r="A115" s="31" t="s">
        <v>391</v>
      </c>
      <c r="B115" s="30">
        <v>2</v>
      </c>
      <c r="C115" s="31" t="s">
        <v>392</v>
      </c>
      <c r="D115" s="31" t="s">
        <v>393</v>
      </c>
      <c r="E115" s="31">
        <v>359666143.57700002</v>
      </c>
      <c r="F115" s="31">
        <v>0.91948996677399997</v>
      </c>
      <c r="G115" s="31">
        <v>101875.11789710894</v>
      </c>
      <c r="H115" s="31">
        <v>359666143.74670118</v>
      </c>
      <c r="I115" s="31" t="s">
        <v>394</v>
      </c>
    </row>
    <row r="116" spans="1:9" x14ac:dyDescent="0.25">
      <c r="A116" s="31" t="s">
        <v>395</v>
      </c>
      <c r="B116" s="30">
        <v>2</v>
      </c>
      <c r="C116" s="31" t="s">
        <v>396</v>
      </c>
      <c r="D116" s="31" t="s">
        <v>397</v>
      </c>
      <c r="E116" s="31">
        <v>421283865.37300003</v>
      </c>
      <c r="F116" s="31">
        <v>1.24578792567</v>
      </c>
      <c r="G116" s="31">
        <v>138048.13300565217</v>
      </c>
      <c r="H116" s="31">
        <v>421283865.28620285</v>
      </c>
      <c r="I116" s="31" t="s">
        <v>394</v>
      </c>
    </row>
    <row r="117" spans="1:9" x14ac:dyDescent="0.25">
      <c r="A117" s="31" t="s">
        <v>398</v>
      </c>
      <c r="B117" s="30">
        <v>2</v>
      </c>
      <c r="C117" s="31" t="s">
        <v>399</v>
      </c>
      <c r="D117" s="31" t="s">
        <v>400</v>
      </c>
      <c r="E117" s="31">
        <v>36886663.727499999</v>
      </c>
      <c r="F117" s="31">
        <v>0.61363354611300003</v>
      </c>
      <c r="G117" s="31">
        <v>67982.135656906932</v>
      </c>
      <c r="H117" s="31">
        <v>37532517.93039903</v>
      </c>
      <c r="I117" s="31" t="s">
        <v>301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workbookViewId="0">
      <selection activeCell="I13" sqref="I13"/>
    </sheetView>
  </sheetViews>
  <sheetFormatPr baseColWidth="10" defaultRowHeight="15" x14ac:dyDescent="0.25"/>
  <cols>
    <col min="1" max="1" width="10.42578125" customWidth="1"/>
    <col min="2" max="2" width="26.85546875" customWidth="1"/>
    <col min="3" max="3" width="16" bestFit="1" customWidth="1"/>
    <col min="4" max="5" width="19.7109375" customWidth="1"/>
    <col min="6" max="6" width="17.5703125" customWidth="1"/>
    <col min="7" max="8" width="16.140625" customWidth="1"/>
    <col min="9" max="9" width="13.28515625" customWidth="1"/>
    <col min="10" max="10" width="28" bestFit="1" customWidth="1"/>
    <col min="11" max="11" width="16" bestFit="1" customWidth="1"/>
    <col min="12" max="12" width="19.7109375" customWidth="1"/>
    <col min="13" max="13" width="27.85546875" bestFit="1" customWidth="1"/>
  </cols>
  <sheetData>
    <row r="1" spans="1:13" x14ac:dyDescent="0.25">
      <c r="A1" t="s">
        <v>7</v>
      </c>
      <c r="B1" t="s">
        <v>17</v>
      </c>
      <c r="C1" t="s">
        <v>13</v>
      </c>
      <c r="D1" t="s">
        <v>10</v>
      </c>
      <c r="E1" t="s">
        <v>150</v>
      </c>
      <c r="F1" t="s">
        <v>11</v>
      </c>
      <c r="G1" t="s">
        <v>16</v>
      </c>
      <c r="H1" t="s">
        <v>153</v>
      </c>
      <c r="I1" t="s">
        <v>12</v>
      </c>
      <c r="J1" t="s">
        <v>152</v>
      </c>
      <c r="K1" t="s">
        <v>151</v>
      </c>
    </row>
    <row r="2" spans="1:13" x14ac:dyDescent="0.25">
      <c r="A2">
        <v>1</v>
      </c>
      <c r="B2" t="s">
        <v>117</v>
      </c>
      <c r="C2" s="2">
        <v>6309530.0731809996</v>
      </c>
      <c r="D2">
        <v>71.529932925371639</v>
      </c>
      <c r="E2">
        <f>(D2-66)/33.7750149394902</f>
        <v>0.16372851160181037</v>
      </c>
      <c r="F2">
        <v>8923</v>
      </c>
      <c r="G2">
        <f t="shared" ref="G2:G33" si="0">F2/(C2/10000)</f>
        <v>14.142099168252953</v>
      </c>
      <c r="H2">
        <v>8.1800395881137009E-2</v>
      </c>
      <c r="I2" s="2">
        <v>67257.205988000002</v>
      </c>
      <c r="J2">
        <f t="shared" ref="J2:J33" si="1">I2/C2</f>
        <v>1.0659622065021992E-2</v>
      </c>
      <c r="K2" s="2">
        <f t="shared" ref="K2:K33" si="2">(J2+H2+1-E2)/3</f>
        <v>0.30957716878144953</v>
      </c>
    </row>
    <row r="3" spans="1:13" x14ac:dyDescent="0.25">
      <c r="A3">
        <v>2</v>
      </c>
      <c r="B3" t="s">
        <v>70</v>
      </c>
      <c r="C3" s="2">
        <v>6720730.8048869995</v>
      </c>
      <c r="D3">
        <v>71.823942000000002</v>
      </c>
      <c r="E3">
        <f t="shared" ref="E3:E66" si="3">(D3-66)/33.7750149394902</f>
        <v>0.1724334396427038</v>
      </c>
      <c r="F3">
        <v>6898</v>
      </c>
      <c r="G3">
        <f t="shared" si="0"/>
        <v>10.263764760499109</v>
      </c>
      <c r="H3">
        <v>5.9367425631156011E-2</v>
      </c>
      <c r="I3" s="2">
        <v>33327.050418999999</v>
      </c>
      <c r="J3">
        <f t="shared" si="1"/>
        <v>4.9588432250204303E-3</v>
      </c>
      <c r="K3" s="2">
        <f t="shared" si="2"/>
        <v>0.29729760973782421</v>
      </c>
    </row>
    <row r="4" spans="1:13" x14ac:dyDescent="0.25">
      <c r="A4">
        <v>3</v>
      </c>
      <c r="B4" t="s">
        <v>61</v>
      </c>
      <c r="C4" s="2">
        <v>4536367.0429100003</v>
      </c>
      <c r="D4">
        <v>71.823942000000002</v>
      </c>
      <c r="E4">
        <f t="shared" si="3"/>
        <v>0.1724334396427038</v>
      </c>
      <c r="F4">
        <v>13067</v>
      </c>
      <c r="G4">
        <f t="shared" si="0"/>
        <v>28.804988389162062</v>
      </c>
      <c r="H4">
        <v>0.16661313328041757</v>
      </c>
      <c r="I4" s="2">
        <v>87521.230414000005</v>
      </c>
      <c r="J4">
        <f t="shared" si="1"/>
        <v>1.9293242717383086E-2</v>
      </c>
      <c r="K4" s="2">
        <f t="shared" si="2"/>
        <v>0.33782431211836556</v>
      </c>
      <c r="L4" s="2"/>
      <c r="M4" s="2"/>
    </row>
    <row r="5" spans="1:13" x14ac:dyDescent="0.25">
      <c r="A5">
        <v>9</v>
      </c>
      <c r="B5" t="s">
        <v>103</v>
      </c>
      <c r="C5" s="2">
        <v>3557883.9591450002</v>
      </c>
      <c r="D5">
        <v>66.739394340462837</v>
      </c>
      <c r="E5">
        <f t="shared" si="3"/>
        <v>2.1891754653180853E-2</v>
      </c>
      <c r="F5">
        <v>11959</v>
      </c>
      <c r="G5">
        <f t="shared" si="0"/>
        <v>33.612675785170588</v>
      </c>
      <c r="H5">
        <v>0.19442164512773147</v>
      </c>
      <c r="I5" s="2">
        <v>194438.59206</v>
      </c>
      <c r="J5">
        <f t="shared" si="1"/>
        <v>5.4650065683065671E-2</v>
      </c>
      <c r="K5" s="2">
        <f t="shared" si="2"/>
        <v>0.40905998538587207</v>
      </c>
      <c r="L5" s="2"/>
      <c r="M5" s="2"/>
    </row>
    <row r="6" spans="1:13" x14ac:dyDescent="0.25">
      <c r="A6">
        <v>10</v>
      </c>
      <c r="B6" t="s">
        <v>79</v>
      </c>
      <c r="C6" s="2">
        <v>3452642.5419959999</v>
      </c>
      <c r="D6">
        <v>66</v>
      </c>
      <c r="E6">
        <f t="shared" si="3"/>
        <v>0</v>
      </c>
      <c r="F6">
        <v>6618</v>
      </c>
      <c r="G6">
        <f t="shared" si="0"/>
        <v>19.167926941472725</v>
      </c>
      <c r="H6">
        <v>0.11087067014442926</v>
      </c>
      <c r="I6" s="2">
        <v>138442.534862</v>
      </c>
      <c r="J6">
        <f t="shared" si="1"/>
        <v>4.0097558081400829E-2</v>
      </c>
      <c r="K6" s="2">
        <f t="shared" si="2"/>
        <v>0.38365607607527669</v>
      </c>
      <c r="L6" s="2"/>
      <c r="M6" s="2"/>
    </row>
    <row r="7" spans="1:13" x14ac:dyDescent="0.25">
      <c r="A7">
        <v>11</v>
      </c>
      <c r="B7" t="s">
        <v>93</v>
      </c>
      <c r="C7" s="2">
        <v>2752775.0549960001</v>
      </c>
      <c r="D7">
        <v>66</v>
      </c>
      <c r="E7">
        <f t="shared" si="3"/>
        <v>0</v>
      </c>
      <c r="F7">
        <v>5634</v>
      </c>
      <c r="G7">
        <f t="shared" si="0"/>
        <v>20.466619638153421</v>
      </c>
      <c r="H7">
        <v>0.11838253775704663</v>
      </c>
      <c r="I7" s="2">
        <v>154092.887931</v>
      </c>
      <c r="J7">
        <f t="shared" si="1"/>
        <v>5.597729013539899E-2</v>
      </c>
      <c r="K7" s="2">
        <f t="shared" si="2"/>
        <v>0.39145327596414853</v>
      </c>
      <c r="L7" s="2"/>
      <c r="M7" s="2"/>
    </row>
    <row r="8" spans="1:13" x14ac:dyDescent="0.25">
      <c r="A8">
        <v>12</v>
      </c>
      <c r="B8" t="s">
        <v>78</v>
      </c>
      <c r="C8" s="2">
        <v>2906631.4685960002</v>
      </c>
      <c r="D8">
        <v>66</v>
      </c>
      <c r="E8">
        <f t="shared" si="3"/>
        <v>0</v>
      </c>
      <c r="F8">
        <v>11698</v>
      </c>
      <c r="G8">
        <f t="shared" si="0"/>
        <v>40.245900198866707</v>
      </c>
      <c r="H8">
        <v>0.23278938506175964</v>
      </c>
      <c r="I8" s="2">
        <v>240676.22346899999</v>
      </c>
      <c r="J8">
        <f t="shared" si="1"/>
        <v>8.2802455718699902E-2</v>
      </c>
      <c r="K8" s="2">
        <f t="shared" si="2"/>
        <v>0.4385306135934865</v>
      </c>
      <c r="L8" s="2"/>
      <c r="M8" s="2"/>
    </row>
    <row r="9" spans="1:13" x14ac:dyDescent="0.25">
      <c r="A9">
        <v>13</v>
      </c>
      <c r="B9" t="s">
        <v>87</v>
      </c>
      <c r="C9" s="2">
        <v>6722632.0786520001</v>
      </c>
      <c r="D9">
        <v>66</v>
      </c>
      <c r="E9">
        <f t="shared" si="3"/>
        <v>0</v>
      </c>
      <c r="F9">
        <v>24322</v>
      </c>
      <c r="G9">
        <f t="shared" si="0"/>
        <v>36.179281738823001</v>
      </c>
      <c r="H9">
        <v>0.20926734664501101</v>
      </c>
      <c r="I9" s="2">
        <v>475929.94945499999</v>
      </c>
      <c r="J9">
        <f t="shared" si="1"/>
        <v>7.0795180204244038E-2</v>
      </c>
      <c r="K9" s="2">
        <f t="shared" si="2"/>
        <v>0.42668750894975166</v>
      </c>
      <c r="L9" s="2"/>
      <c r="M9" s="2"/>
    </row>
    <row r="10" spans="1:13" x14ac:dyDescent="0.25">
      <c r="A10">
        <v>14</v>
      </c>
      <c r="B10" t="s">
        <v>94</v>
      </c>
      <c r="C10" s="2">
        <v>4926919.8058780003</v>
      </c>
      <c r="D10">
        <v>69.089200850688599</v>
      </c>
      <c r="E10">
        <f t="shared" si="3"/>
        <v>9.1464085396352077E-2</v>
      </c>
      <c r="F10">
        <v>20691</v>
      </c>
      <c r="G10">
        <f t="shared" si="0"/>
        <v>41.995812424864027</v>
      </c>
      <c r="H10">
        <v>0.24291118601512587</v>
      </c>
      <c r="I10" s="2">
        <v>278345.54061600001</v>
      </c>
      <c r="J10">
        <f t="shared" si="1"/>
        <v>5.6494838881672747E-2</v>
      </c>
      <c r="K10" s="2">
        <f t="shared" si="2"/>
        <v>0.40264731316681557</v>
      </c>
      <c r="L10" s="2"/>
      <c r="M10" s="2"/>
    </row>
    <row r="11" spans="1:13" x14ac:dyDescent="0.25">
      <c r="A11">
        <v>15</v>
      </c>
      <c r="B11" t="s">
        <v>33</v>
      </c>
      <c r="C11" s="2">
        <v>2856068.3555060001</v>
      </c>
      <c r="D11">
        <v>66.410410151744273</v>
      </c>
      <c r="E11">
        <f t="shared" si="3"/>
        <v>1.2151294454778045E-2</v>
      </c>
      <c r="F11">
        <v>5809</v>
      </c>
      <c r="G11">
        <f t="shared" si="0"/>
        <v>20.339149057133959</v>
      </c>
      <c r="H11">
        <v>0.11764522543399362</v>
      </c>
      <c r="I11" s="2">
        <v>185476.73806199999</v>
      </c>
      <c r="J11">
        <f t="shared" si="1"/>
        <v>6.4941281151213795E-2</v>
      </c>
      <c r="K11" s="2">
        <f t="shared" si="2"/>
        <v>0.39014507071014309</v>
      </c>
      <c r="L11" s="2"/>
      <c r="M11" s="2"/>
    </row>
    <row r="12" spans="1:13" x14ac:dyDescent="0.25">
      <c r="A12">
        <v>16</v>
      </c>
      <c r="B12" t="s">
        <v>34</v>
      </c>
      <c r="C12" s="2">
        <v>4586983.2097420003</v>
      </c>
      <c r="D12">
        <v>70.273980743697251</v>
      </c>
      <c r="E12">
        <f t="shared" si="3"/>
        <v>0.12654267515067938</v>
      </c>
      <c r="F12">
        <v>17195</v>
      </c>
      <c r="G12">
        <f t="shared" si="0"/>
        <v>37.486511752388019</v>
      </c>
      <c r="H12">
        <v>0.216828595604244</v>
      </c>
      <c r="I12" s="2">
        <v>309280.92185899999</v>
      </c>
      <c r="J12">
        <f t="shared" si="1"/>
        <v>6.7425780238771757E-2</v>
      </c>
      <c r="K12" s="2">
        <f t="shared" si="2"/>
        <v>0.38590390023077886</v>
      </c>
      <c r="L12" s="2"/>
      <c r="M12" s="2"/>
    </row>
    <row r="13" spans="1:13" x14ac:dyDescent="0.25">
      <c r="A13">
        <v>17</v>
      </c>
      <c r="B13" t="s">
        <v>71</v>
      </c>
      <c r="C13" s="2">
        <v>4382731.6294980003</v>
      </c>
      <c r="D13">
        <v>71.630704336904969</v>
      </c>
      <c r="E13">
        <f t="shared" si="3"/>
        <v>0.16671211980195083</v>
      </c>
      <c r="F13">
        <v>12750</v>
      </c>
      <c r="G13">
        <f t="shared" si="0"/>
        <v>29.091445878606965</v>
      </c>
      <c r="H13">
        <v>0.16827005392288572</v>
      </c>
      <c r="I13" s="2">
        <v>152070.152363</v>
      </c>
      <c r="J13">
        <f t="shared" si="1"/>
        <v>3.4697573389958665E-2</v>
      </c>
      <c r="K13" s="2">
        <f t="shared" si="2"/>
        <v>0.34541850250363121</v>
      </c>
      <c r="L13" s="2"/>
      <c r="M13" s="2"/>
    </row>
    <row r="14" spans="1:13" x14ac:dyDescent="0.25">
      <c r="A14">
        <v>18</v>
      </c>
      <c r="B14" t="s">
        <v>72</v>
      </c>
      <c r="C14" s="2">
        <v>3286562.3146390002</v>
      </c>
      <c r="D14">
        <v>70.602751336148614</v>
      </c>
      <c r="E14">
        <f t="shared" si="3"/>
        <v>0.13627681125810595</v>
      </c>
      <c r="F14">
        <v>11893</v>
      </c>
      <c r="G14">
        <f t="shared" si="0"/>
        <v>36.186747310483717</v>
      </c>
      <c r="H14">
        <v>0.20931052882822582</v>
      </c>
      <c r="I14" s="2">
        <v>307883.744236</v>
      </c>
      <c r="J14">
        <f t="shared" si="1"/>
        <v>9.3679569945965963E-2</v>
      </c>
      <c r="K14" s="2">
        <f t="shared" si="2"/>
        <v>0.38890442917202867</v>
      </c>
      <c r="L14" s="2"/>
      <c r="M14" s="2"/>
    </row>
    <row r="15" spans="1:13" x14ac:dyDescent="0.25">
      <c r="A15">
        <v>19</v>
      </c>
      <c r="B15" t="s">
        <v>50</v>
      </c>
      <c r="C15" s="2">
        <v>4334033.5811750004</v>
      </c>
      <c r="D15">
        <v>70.494105897889881</v>
      </c>
      <c r="E15">
        <f t="shared" si="3"/>
        <v>0.13306007135574388</v>
      </c>
      <c r="F15">
        <v>19539</v>
      </c>
      <c r="G15">
        <f t="shared" si="0"/>
        <v>45.082714829133323</v>
      </c>
      <c r="H15">
        <v>0.26076637396929547</v>
      </c>
      <c r="I15" s="2">
        <v>302607.523598</v>
      </c>
      <c r="J15">
        <f t="shared" si="1"/>
        <v>6.9821222639433272E-2</v>
      </c>
      <c r="K15" s="2">
        <f t="shared" si="2"/>
        <v>0.39917584175099491</v>
      </c>
      <c r="L15" s="2"/>
      <c r="M15" s="2"/>
    </row>
    <row r="16" spans="1:13" x14ac:dyDescent="0.25">
      <c r="A16">
        <v>20</v>
      </c>
      <c r="B16" t="s">
        <v>76</v>
      </c>
      <c r="C16" s="2">
        <v>2847741.1752900002</v>
      </c>
      <c r="D16">
        <v>74.008361973861867</v>
      </c>
      <c r="E16">
        <f t="shared" si="3"/>
        <v>0.23710905792963494</v>
      </c>
      <c r="F16">
        <v>12337</v>
      </c>
      <c r="G16">
        <f t="shared" si="0"/>
        <v>43.322055062618745</v>
      </c>
      <c r="H16">
        <v>0.25058240734599574</v>
      </c>
      <c r="I16" s="2">
        <v>253212.608744</v>
      </c>
      <c r="J16">
        <f t="shared" si="1"/>
        <v>8.8917002338955206E-2</v>
      </c>
      <c r="K16" s="2">
        <f t="shared" si="2"/>
        <v>0.36746345058510532</v>
      </c>
      <c r="L16" s="2"/>
      <c r="M16" s="2"/>
    </row>
    <row r="17" spans="1:13" x14ac:dyDescent="0.25">
      <c r="A17">
        <v>21</v>
      </c>
      <c r="B17" t="s">
        <v>35</v>
      </c>
      <c r="C17" s="2">
        <v>2748166.4578169999</v>
      </c>
      <c r="D17">
        <v>78.776557150882326</v>
      </c>
      <c r="E17">
        <f t="shared" si="3"/>
        <v>0.37828427829779593</v>
      </c>
      <c r="F17">
        <v>5822</v>
      </c>
      <c r="G17">
        <f t="shared" si="0"/>
        <v>21.185034055850796</v>
      </c>
      <c r="H17">
        <v>0.1225379734582956</v>
      </c>
      <c r="I17" s="2">
        <v>209795.116003</v>
      </c>
      <c r="J17">
        <f t="shared" si="1"/>
        <v>7.6340032244498868E-2</v>
      </c>
      <c r="K17" s="2">
        <f t="shared" si="2"/>
        <v>0.27353124246833277</v>
      </c>
      <c r="L17" s="2"/>
      <c r="M17" s="2"/>
    </row>
    <row r="18" spans="1:13" x14ac:dyDescent="0.25">
      <c r="A18">
        <v>22</v>
      </c>
      <c r="B18" t="s">
        <v>26</v>
      </c>
      <c r="C18" s="2">
        <v>3362551.0797879999</v>
      </c>
      <c r="D18">
        <v>83.222206487972016</v>
      </c>
      <c r="E18">
        <f t="shared" si="3"/>
        <v>0.50990966306977359</v>
      </c>
      <c r="F18">
        <v>6682</v>
      </c>
      <c r="G18">
        <f t="shared" si="0"/>
        <v>19.871817086036007</v>
      </c>
      <c r="H18">
        <v>0.11494209488817331</v>
      </c>
      <c r="I18" s="2">
        <v>143972.614803</v>
      </c>
      <c r="J18">
        <f t="shared" si="1"/>
        <v>4.2816484088050527E-2</v>
      </c>
      <c r="K18" s="2">
        <f t="shared" si="2"/>
        <v>0.21594963863548344</v>
      </c>
      <c r="L18" s="2"/>
      <c r="M18" s="2"/>
    </row>
    <row r="19" spans="1:13" x14ac:dyDescent="0.25">
      <c r="A19">
        <v>23</v>
      </c>
      <c r="B19" t="s">
        <v>52</v>
      </c>
      <c r="C19" s="2">
        <v>4204838.1945559997</v>
      </c>
      <c r="D19">
        <v>71.823942000000002</v>
      </c>
      <c r="E19">
        <f t="shared" si="3"/>
        <v>0.1724334396427038</v>
      </c>
      <c r="F19">
        <v>23072</v>
      </c>
      <c r="G19">
        <f t="shared" si="0"/>
        <v>54.870125632589854</v>
      </c>
      <c r="H19">
        <v>0.31737848429668791</v>
      </c>
      <c r="I19" s="2">
        <v>286733.53569599998</v>
      </c>
      <c r="J19">
        <f t="shared" si="1"/>
        <v>6.8191336367528638E-2</v>
      </c>
      <c r="K19" s="2">
        <f t="shared" si="2"/>
        <v>0.4043787936738375</v>
      </c>
      <c r="L19" s="2"/>
      <c r="M19" s="2"/>
    </row>
    <row r="20" spans="1:13" x14ac:dyDescent="0.25">
      <c r="A20">
        <v>24</v>
      </c>
      <c r="B20" t="s">
        <v>51</v>
      </c>
      <c r="C20" s="2">
        <v>7565952.9813479995</v>
      </c>
      <c r="D20">
        <v>74.36778876495336</v>
      </c>
      <c r="E20">
        <f t="shared" si="3"/>
        <v>0.24775085310679257</v>
      </c>
      <c r="F20">
        <v>87807</v>
      </c>
      <c r="G20">
        <f t="shared" si="0"/>
        <v>116.05543970001746</v>
      </c>
      <c r="H20">
        <v>0.67128513233255871</v>
      </c>
      <c r="I20" s="2">
        <v>690345.92825</v>
      </c>
      <c r="J20">
        <f t="shared" si="1"/>
        <v>9.1243750780883578E-2</v>
      </c>
      <c r="K20" s="2">
        <f t="shared" si="2"/>
        <v>0.5049260100022166</v>
      </c>
      <c r="L20" s="2"/>
      <c r="M20" s="2"/>
    </row>
    <row r="21" spans="1:13" x14ac:dyDescent="0.25">
      <c r="A21">
        <v>25</v>
      </c>
      <c r="B21" t="s">
        <v>97</v>
      </c>
      <c r="C21" s="2">
        <v>3934775.9342660001</v>
      </c>
      <c r="D21">
        <v>77.953750791299157</v>
      </c>
      <c r="E21">
        <f t="shared" si="3"/>
        <v>0.35392288686518603</v>
      </c>
      <c r="F21">
        <v>11436</v>
      </c>
      <c r="G21">
        <f t="shared" si="0"/>
        <v>29.06391670338731</v>
      </c>
      <c r="H21">
        <v>0.16811082031799737</v>
      </c>
      <c r="I21" s="2">
        <v>270857.64721000002</v>
      </c>
      <c r="J21">
        <f t="shared" si="1"/>
        <v>6.8836866885160081E-2</v>
      </c>
      <c r="K21" s="2">
        <f t="shared" si="2"/>
        <v>0.29434160011265714</v>
      </c>
      <c r="L21" s="2"/>
      <c r="M21" s="2"/>
    </row>
    <row r="22" spans="1:13" x14ac:dyDescent="0.25">
      <c r="A22">
        <v>26</v>
      </c>
      <c r="B22" t="s">
        <v>73</v>
      </c>
      <c r="C22" s="2">
        <v>4733431.506879</v>
      </c>
      <c r="D22">
        <v>83.562225125838523</v>
      </c>
      <c r="E22">
        <f t="shared" si="3"/>
        <v>0.51997682776165222</v>
      </c>
      <c r="F22">
        <v>8573</v>
      </c>
      <c r="G22">
        <f t="shared" si="0"/>
        <v>18.11159618036309</v>
      </c>
      <c r="H22">
        <v>0.1047606667133852</v>
      </c>
      <c r="I22" s="2">
        <v>205006.27331799999</v>
      </c>
      <c r="J22">
        <f t="shared" si="1"/>
        <v>4.3310286209923714E-2</v>
      </c>
      <c r="K22" s="2">
        <f t="shared" si="2"/>
        <v>0.20936470838721888</v>
      </c>
      <c r="L22" s="2"/>
      <c r="M22" s="2"/>
    </row>
    <row r="23" spans="1:13" x14ac:dyDescent="0.25">
      <c r="A23">
        <v>27</v>
      </c>
      <c r="B23" t="s">
        <v>31</v>
      </c>
      <c r="C23" s="2">
        <v>6529011.3073899997</v>
      </c>
      <c r="D23">
        <v>74.954118459703395</v>
      </c>
      <c r="E23">
        <f t="shared" si="3"/>
        <v>0.26511071795956836</v>
      </c>
      <c r="F23">
        <v>25188</v>
      </c>
      <c r="G23">
        <f t="shared" si="0"/>
        <v>38.578582290844601</v>
      </c>
      <c r="H23">
        <v>0.22314532421101352</v>
      </c>
      <c r="I23" s="2">
        <v>500023.43311400001</v>
      </c>
      <c r="J23">
        <f t="shared" si="1"/>
        <v>7.6584862481098456E-2</v>
      </c>
      <c r="K23" s="2">
        <f t="shared" si="2"/>
        <v>0.34487315624418119</v>
      </c>
      <c r="L23" s="2"/>
      <c r="M23" s="2"/>
    </row>
    <row r="24" spans="1:13" x14ac:dyDescent="0.25">
      <c r="A24">
        <v>28</v>
      </c>
      <c r="B24" t="s">
        <v>104</v>
      </c>
      <c r="C24" s="2">
        <v>7100888.2194370003</v>
      </c>
      <c r="D24">
        <v>77.038478371894584</v>
      </c>
      <c r="E24">
        <f t="shared" si="3"/>
        <v>0.32682378946894997</v>
      </c>
      <c r="F24">
        <v>20799</v>
      </c>
      <c r="G24">
        <f t="shared" si="0"/>
        <v>29.290701891444595</v>
      </c>
      <c r="H24">
        <v>0.16942258584462505</v>
      </c>
      <c r="I24" s="2">
        <v>431952.21186600003</v>
      </c>
      <c r="J24">
        <f t="shared" si="1"/>
        <v>6.0830729694298397E-2</v>
      </c>
      <c r="K24" s="2">
        <f t="shared" si="2"/>
        <v>0.30114317535665786</v>
      </c>
      <c r="L24" s="2"/>
      <c r="M24" s="2"/>
    </row>
    <row r="25" spans="1:13" x14ac:dyDescent="0.25">
      <c r="A25">
        <v>29</v>
      </c>
      <c r="B25" t="s">
        <v>59</v>
      </c>
      <c r="C25" s="2">
        <v>3732645.0768619999</v>
      </c>
      <c r="D25">
        <v>81.394612720096873</v>
      </c>
      <c r="E25">
        <f t="shared" si="3"/>
        <v>0.45579884265564857</v>
      </c>
      <c r="F25">
        <v>12575</v>
      </c>
      <c r="G25">
        <f t="shared" si="0"/>
        <v>33.689246475509229</v>
      </c>
      <c r="H25">
        <v>0.19486454350569316</v>
      </c>
      <c r="I25" s="2">
        <v>330242.608786</v>
      </c>
      <c r="J25">
        <f t="shared" si="1"/>
        <v>8.8474152239417278E-2</v>
      </c>
      <c r="K25" s="2">
        <f t="shared" si="2"/>
        <v>0.27584661769648733</v>
      </c>
      <c r="L25" s="2"/>
      <c r="M25" s="2"/>
    </row>
    <row r="26" spans="1:13" x14ac:dyDescent="0.25">
      <c r="A26">
        <v>30</v>
      </c>
      <c r="B26" t="s">
        <v>105</v>
      </c>
      <c r="C26" s="2">
        <v>4537818.2027209997</v>
      </c>
      <c r="D26">
        <v>83.496742186435966</v>
      </c>
      <c r="E26">
        <f t="shared" si="3"/>
        <v>0.51803802952514888</v>
      </c>
      <c r="F26">
        <v>10333</v>
      </c>
      <c r="G26">
        <f t="shared" si="0"/>
        <v>22.770854931570529</v>
      </c>
      <c r="H26">
        <v>0.13171064110028546</v>
      </c>
      <c r="I26" s="2">
        <v>287984.43782599998</v>
      </c>
      <c r="J26">
        <f t="shared" si="1"/>
        <v>6.346319419612638E-2</v>
      </c>
      <c r="K26" s="2">
        <f t="shared" si="2"/>
        <v>0.22571193525708766</v>
      </c>
      <c r="L26" s="2"/>
      <c r="M26" s="2"/>
    </row>
    <row r="27" spans="1:13" x14ac:dyDescent="0.25">
      <c r="A27">
        <v>31</v>
      </c>
      <c r="B27" t="s">
        <v>55</v>
      </c>
      <c r="C27" s="2">
        <v>3085797.6789170001</v>
      </c>
      <c r="D27">
        <v>86.646471231089933</v>
      </c>
      <c r="E27">
        <f t="shared" si="3"/>
        <v>0.61129421461631406</v>
      </c>
      <c r="F27">
        <v>9812</v>
      </c>
      <c r="G27">
        <f t="shared" si="0"/>
        <v>31.797288808136141</v>
      </c>
      <c r="H27">
        <v>0.18392112666635349</v>
      </c>
      <c r="I27" s="2">
        <v>250715.65882700001</v>
      </c>
      <c r="J27">
        <f t="shared" si="1"/>
        <v>8.124824920958261E-2</v>
      </c>
      <c r="K27" s="2">
        <f t="shared" si="2"/>
        <v>0.21795838708654069</v>
      </c>
      <c r="L27" s="2"/>
      <c r="M27" s="2"/>
    </row>
    <row r="28" spans="1:13" x14ac:dyDescent="0.25">
      <c r="A28">
        <v>32</v>
      </c>
      <c r="B28" t="s">
        <v>114</v>
      </c>
      <c r="C28" s="2">
        <v>4000322.3168290001</v>
      </c>
      <c r="D28">
        <v>90.984183024566448</v>
      </c>
      <c r="E28">
        <f t="shared" si="3"/>
        <v>0.73972381860754144</v>
      </c>
      <c r="F28">
        <v>15044</v>
      </c>
      <c r="G28">
        <f t="shared" si="0"/>
        <v>37.606969660197706</v>
      </c>
      <c r="H28">
        <v>0.21752534538860174</v>
      </c>
      <c r="I28" s="2">
        <v>261788.10793299999</v>
      </c>
      <c r="J28">
        <f t="shared" si="1"/>
        <v>6.544175373861269E-2</v>
      </c>
      <c r="K28" s="2">
        <f t="shared" si="2"/>
        <v>0.18108109350655766</v>
      </c>
      <c r="L28" s="2"/>
      <c r="M28" s="2"/>
    </row>
    <row r="29" spans="1:13" x14ac:dyDescent="0.25">
      <c r="A29">
        <v>33</v>
      </c>
      <c r="B29" t="s">
        <v>43</v>
      </c>
      <c r="C29" s="2">
        <v>2349163.4485010002</v>
      </c>
      <c r="D29">
        <v>92.438017000000002</v>
      </c>
      <c r="E29">
        <f t="shared" si="3"/>
        <v>0.78276847685678796</v>
      </c>
      <c r="F29">
        <v>7042</v>
      </c>
      <c r="G29">
        <f t="shared" si="0"/>
        <v>29.976628507877969</v>
      </c>
      <c r="H29">
        <v>0.17339010637337482</v>
      </c>
      <c r="I29" s="2">
        <v>260665.46605300001</v>
      </c>
      <c r="J29">
        <f t="shared" si="1"/>
        <v>0.11096097473308232</v>
      </c>
      <c r="K29" s="2">
        <f t="shared" si="2"/>
        <v>0.16719420141655639</v>
      </c>
      <c r="L29" s="2"/>
      <c r="M29" s="2"/>
    </row>
    <row r="30" spans="1:13" x14ac:dyDescent="0.25">
      <c r="A30">
        <v>34</v>
      </c>
      <c r="B30" t="s">
        <v>111</v>
      </c>
      <c r="C30" s="2">
        <v>2625356.6869239998</v>
      </c>
      <c r="D30">
        <v>89.580653898942913</v>
      </c>
      <c r="E30">
        <f t="shared" si="3"/>
        <v>0.69816857050067793</v>
      </c>
      <c r="F30">
        <v>6486</v>
      </c>
      <c r="G30">
        <f t="shared" si="0"/>
        <v>24.705214465922051</v>
      </c>
      <c r="H30">
        <v>0.14289931781679541</v>
      </c>
      <c r="I30" s="2">
        <v>160772.25874600001</v>
      </c>
      <c r="J30">
        <f t="shared" si="1"/>
        <v>6.12382536615887E-2</v>
      </c>
      <c r="K30" s="2">
        <f t="shared" si="2"/>
        <v>0.16865633365923541</v>
      </c>
      <c r="L30" s="2"/>
      <c r="M30" s="2"/>
    </row>
    <row r="31" spans="1:13" x14ac:dyDescent="0.25">
      <c r="A31">
        <v>35</v>
      </c>
      <c r="B31" t="s">
        <v>107</v>
      </c>
      <c r="C31" s="2">
        <v>1332391.8501929999</v>
      </c>
      <c r="D31">
        <v>92.034252679951635</v>
      </c>
      <c r="E31">
        <f t="shared" si="3"/>
        <v>0.77081395009279596</v>
      </c>
      <c r="F31">
        <v>4094</v>
      </c>
      <c r="G31">
        <f t="shared" si="0"/>
        <v>30.726696500034695</v>
      </c>
      <c r="H31">
        <v>0.17772863193214938</v>
      </c>
      <c r="I31" s="2">
        <v>87745.728078</v>
      </c>
      <c r="J31">
        <f t="shared" si="1"/>
        <v>6.5855797650886144E-2</v>
      </c>
      <c r="K31" s="2">
        <f t="shared" si="2"/>
        <v>0.15759015983007987</v>
      </c>
      <c r="L31" s="2"/>
      <c r="M31" s="2"/>
    </row>
    <row r="32" spans="1:13" x14ac:dyDescent="0.25">
      <c r="A32">
        <v>36</v>
      </c>
      <c r="B32" t="s">
        <v>89</v>
      </c>
      <c r="C32" s="2">
        <v>2079471.0711970001</v>
      </c>
      <c r="D32">
        <v>89.244574198759324</v>
      </c>
      <c r="E32">
        <f t="shared" si="3"/>
        <v>0.68821802863457682</v>
      </c>
      <c r="F32">
        <v>9246</v>
      </c>
      <c r="G32">
        <f t="shared" si="0"/>
        <v>44.463229751389385</v>
      </c>
      <c r="H32">
        <v>0.25718316301885413</v>
      </c>
      <c r="I32" s="2">
        <v>270676.541944</v>
      </c>
      <c r="J32">
        <f t="shared" si="1"/>
        <v>0.13016605313397855</v>
      </c>
      <c r="K32" s="2">
        <f t="shared" si="2"/>
        <v>0.23304372917275196</v>
      </c>
      <c r="L32" s="2"/>
      <c r="M32" s="2"/>
    </row>
    <row r="33" spans="1:13" x14ac:dyDescent="0.25">
      <c r="A33">
        <v>37</v>
      </c>
      <c r="B33" t="s">
        <v>48</v>
      </c>
      <c r="C33" s="2">
        <v>2004626.7325170001</v>
      </c>
      <c r="D33">
        <v>92.438017000000002</v>
      </c>
      <c r="E33">
        <f t="shared" si="3"/>
        <v>0.78276847685678796</v>
      </c>
      <c r="F33">
        <v>2749</v>
      </c>
      <c r="G33">
        <f t="shared" si="0"/>
        <v>13.713276169615717</v>
      </c>
      <c r="H33">
        <v>7.9320008023992916E-2</v>
      </c>
      <c r="I33" s="2">
        <v>59279.406582000003</v>
      </c>
      <c r="J33">
        <f t="shared" si="1"/>
        <v>2.9571294057108104E-2</v>
      </c>
      <c r="K33" s="2">
        <f t="shared" si="2"/>
        <v>0.10870760840810438</v>
      </c>
      <c r="L33" s="2"/>
      <c r="M33" s="2"/>
    </row>
    <row r="34" spans="1:13" x14ac:dyDescent="0.25">
      <c r="A34">
        <v>38</v>
      </c>
      <c r="B34" t="s">
        <v>108</v>
      </c>
      <c r="C34" s="2">
        <v>3547155.148666</v>
      </c>
      <c r="D34">
        <v>90.576344560623511</v>
      </c>
      <c r="E34">
        <f t="shared" si="3"/>
        <v>0.7276486658748601</v>
      </c>
      <c r="F34">
        <v>7425</v>
      </c>
      <c r="G34">
        <f t="shared" ref="G34:G65" si="4">F34/(C34/10000)</f>
        <v>20.932267377118716</v>
      </c>
      <c r="H34">
        <v>0.12107592640715768</v>
      </c>
      <c r="I34" s="2">
        <v>201934.72571200001</v>
      </c>
      <c r="J34">
        <f t="shared" ref="J34:J65" si="5">I34/C34</f>
        <v>5.6928642038097159E-2</v>
      </c>
      <c r="K34" s="2">
        <f t="shared" ref="K34:K65" si="6">(J34+H34+1-E34)/3</f>
        <v>0.15011863419013161</v>
      </c>
      <c r="L34" s="2"/>
      <c r="M34" s="2"/>
    </row>
    <row r="35" spans="1:13" x14ac:dyDescent="0.25">
      <c r="A35">
        <v>39</v>
      </c>
      <c r="B35" t="s">
        <v>124</v>
      </c>
      <c r="C35" s="2">
        <v>3795817.4556490001</v>
      </c>
      <c r="D35">
        <v>89.240592000000007</v>
      </c>
      <c r="E35">
        <f t="shared" si="3"/>
        <v>0.68810012494848072</v>
      </c>
      <c r="F35">
        <v>5301</v>
      </c>
      <c r="G35">
        <f t="shared" si="4"/>
        <v>13.965371259123543</v>
      </c>
      <c r="H35">
        <v>8.0778170484607198E-2</v>
      </c>
      <c r="I35" s="2">
        <v>188609.34919199999</v>
      </c>
      <c r="J35">
        <f t="shared" si="5"/>
        <v>4.968873013408702E-2</v>
      </c>
      <c r="K35" s="2">
        <f t="shared" si="6"/>
        <v>0.14745559189007118</v>
      </c>
      <c r="L35" s="2"/>
      <c r="M35" s="2"/>
    </row>
    <row r="36" spans="1:13" x14ac:dyDescent="0.25">
      <c r="A36">
        <v>40</v>
      </c>
      <c r="B36" t="s">
        <v>110</v>
      </c>
      <c r="C36" s="2">
        <v>4455786.9922590004</v>
      </c>
      <c r="D36">
        <v>92.124363042394393</v>
      </c>
      <c r="E36">
        <f t="shared" si="3"/>
        <v>0.77348190931070293</v>
      </c>
      <c r="F36">
        <v>17827</v>
      </c>
      <c r="G36">
        <f t="shared" si="4"/>
        <v>40.008645006977872</v>
      </c>
      <c r="H36">
        <v>0.23141705918633873</v>
      </c>
      <c r="I36" s="2">
        <v>497513.27340399998</v>
      </c>
      <c r="J36">
        <f t="shared" si="5"/>
        <v>0.1116555334149333</v>
      </c>
      <c r="K36" s="2">
        <f t="shared" si="6"/>
        <v>0.1898635610968564</v>
      </c>
      <c r="L36" s="2"/>
      <c r="M36" s="2"/>
    </row>
    <row r="37" spans="1:13" x14ac:dyDescent="0.25">
      <c r="A37">
        <v>41</v>
      </c>
      <c r="B37" t="s">
        <v>109</v>
      </c>
      <c r="C37" s="2">
        <v>2528220.5144890002</v>
      </c>
      <c r="D37">
        <v>89.447865396630604</v>
      </c>
      <c r="E37">
        <f t="shared" si="3"/>
        <v>0.69423701036516927</v>
      </c>
      <c r="F37">
        <v>8956</v>
      </c>
      <c r="G37">
        <f t="shared" si="4"/>
        <v>35.424125184785048</v>
      </c>
      <c r="H37">
        <v>0.2048993879468278</v>
      </c>
      <c r="I37" s="2">
        <v>185435.509858</v>
      </c>
      <c r="J37">
        <f t="shared" si="5"/>
        <v>7.3346256307662283E-2</v>
      </c>
      <c r="K37" s="2">
        <f t="shared" si="6"/>
        <v>0.19466954462977359</v>
      </c>
      <c r="L37" s="2"/>
      <c r="M37" s="2"/>
    </row>
    <row r="38" spans="1:13" x14ac:dyDescent="0.25">
      <c r="A38">
        <v>42</v>
      </c>
      <c r="B38" t="s">
        <v>129</v>
      </c>
      <c r="C38" s="2">
        <v>6638420.2161980001</v>
      </c>
      <c r="D38">
        <v>89.165516254629495</v>
      </c>
      <c r="E38">
        <f t="shared" si="3"/>
        <v>0.68587730593552054</v>
      </c>
      <c r="F38">
        <v>18568</v>
      </c>
      <c r="G38">
        <f t="shared" si="4"/>
        <v>27.9705101444066</v>
      </c>
      <c r="H38">
        <v>0.16178636393287765</v>
      </c>
      <c r="I38" s="2">
        <v>871571.27275300003</v>
      </c>
      <c r="J38">
        <f t="shared" si="5"/>
        <v>0.1312919707351958</v>
      </c>
      <c r="K38" s="2">
        <f t="shared" si="6"/>
        <v>0.20240034291085096</v>
      </c>
      <c r="L38" s="2"/>
      <c r="M38" s="2"/>
    </row>
    <row r="39" spans="1:13" x14ac:dyDescent="0.25">
      <c r="A39">
        <v>43</v>
      </c>
      <c r="B39" t="s">
        <v>82</v>
      </c>
      <c r="C39" s="2">
        <v>3293127.137815</v>
      </c>
      <c r="D39">
        <v>92.438017000000002</v>
      </c>
      <c r="E39">
        <f t="shared" si="3"/>
        <v>0.78276847685678796</v>
      </c>
      <c r="F39">
        <v>7595</v>
      </c>
      <c r="G39">
        <f t="shared" si="4"/>
        <v>23.06318487612144</v>
      </c>
      <c r="H39">
        <v>0.13340152905883237</v>
      </c>
      <c r="I39" s="2">
        <v>252957.206381</v>
      </c>
      <c r="J39">
        <f t="shared" si="5"/>
        <v>7.6813677636763777E-2</v>
      </c>
      <c r="K39" s="2">
        <f t="shared" si="6"/>
        <v>0.14248224327960277</v>
      </c>
      <c r="L39" s="2"/>
      <c r="M39" s="2"/>
    </row>
    <row r="40" spans="1:13" x14ac:dyDescent="0.25">
      <c r="A40">
        <v>44</v>
      </c>
      <c r="B40" t="s">
        <v>86</v>
      </c>
      <c r="C40" s="2">
        <v>3809694.0233229999</v>
      </c>
      <c r="D40">
        <v>93.948063883125045</v>
      </c>
      <c r="E40">
        <f t="shared" si="3"/>
        <v>0.82747746916457454</v>
      </c>
      <c r="F40">
        <v>15713</v>
      </c>
      <c r="G40">
        <f t="shared" si="4"/>
        <v>41.244782136845622</v>
      </c>
      <c r="H40">
        <v>0.23856709436736384</v>
      </c>
      <c r="I40" s="2">
        <v>428133.61506799998</v>
      </c>
      <c r="J40">
        <f t="shared" si="5"/>
        <v>0.11238005268847315</v>
      </c>
      <c r="K40" s="2">
        <f t="shared" si="6"/>
        <v>0.17448989263042081</v>
      </c>
      <c r="L40" s="2"/>
      <c r="M40" s="2"/>
    </row>
    <row r="41" spans="1:13" x14ac:dyDescent="0.25">
      <c r="A41">
        <v>45</v>
      </c>
      <c r="B41" t="s">
        <v>46</v>
      </c>
      <c r="C41" s="2">
        <v>4385930.0532569997</v>
      </c>
      <c r="D41">
        <v>91.486636265766847</v>
      </c>
      <c r="E41">
        <f t="shared" si="3"/>
        <v>0.75460029585264621</v>
      </c>
      <c r="F41">
        <v>8366</v>
      </c>
      <c r="G41">
        <f t="shared" si="4"/>
        <v>19.074631602452012</v>
      </c>
      <c r="H41">
        <v>0.11033103344870512</v>
      </c>
      <c r="I41" s="2">
        <v>253700.84565599999</v>
      </c>
      <c r="J41">
        <f t="shared" si="5"/>
        <v>5.7844252547438892E-2</v>
      </c>
      <c r="K41" s="2">
        <f t="shared" si="6"/>
        <v>0.13785833004783263</v>
      </c>
      <c r="L41" s="2"/>
      <c r="M41" s="2"/>
    </row>
    <row r="42" spans="1:13" x14ac:dyDescent="0.25">
      <c r="A42">
        <v>46</v>
      </c>
      <c r="B42" t="s">
        <v>118</v>
      </c>
      <c r="C42" s="2">
        <v>5031965.7113720002</v>
      </c>
      <c r="D42">
        <v>95.865893518322892</v>
      </c>
      <c r="E42">
        <f t="shared" si="3"/>
        <v>0.88425996470554602</v>
      </c>
      <c r="F42">
        <v>22682</v>
      </c>
      <c r="G42">
        <f t="shared" si="4"/>
        <v>45.075823845022974</v>
      </c>
      <c r="H42">
        <v>0.26072651530181401</v>
      </c>
      <c r="I42" s="2">
        <v>479679.25179499999</v>
      </c>
      <c r="J42">
        <f t="shared" si="5"/>
        <v>9.5326415025235159E-2</v>
      </c>
      <c r="K42" s="2">
        <f t="shared" si="6"/>
        <v>0.15726432187383441</v>
      </c>
      <c r="L42" s="2"/>
      <c r="M42" s="2"/>
    </row>
    <row r="43" spans="1:13" x14ac:dyDescent="0.25">
      <c r="A43">
        <v>47</v>
      </c>
      <c r="B43" t="s">
        <v>83</v>
      </c>
      <c r="C43" s="2">
        <v>3372133.9579340001</v>
      </c>
      <c r="D43">
        <v>97.853316256556496</v>
      </c>
      <c r="E43">
        <f t="shared" si="3"/>
        <v>0.94310295091278185</v>
      </c>
      <c r="F43">
        <v>17053</v>
      </c>
      <c r="G43">
        <f t="shared" si="4"/>
        <v>50.570351631131025</v>
      </c>
      <c r="H43">
        <v>0.29250783310592821</v>
      </c>
      <c r="I43" s="2">
        <v>202240.68189199999</v>
      </c>
      <c r="J43">
        <f t="shared" si="5"/>
        <v>5.997409486540875E-2</v>
      </c>
      <c r="K43" s="2">
        <f t="shared" si="6"/>
        <v>0.13645965901951837</v>
      </c>
      <c r="L43" s="2"/>
      <c r="M43" s="2"/>
    </row>
    <row r="44" spans="1:13" x14ac:dyDescent="0.25">
      <c r="A44">
        <v>48</v>
      </c>
      <c r="B44" t="s">
        <v>84</v>
      </c>
      <c r="C44" s="2">
        <v>4304383.1485310001</v>
      </c>
      <c r="D44">
        <v>93.894311503434835</v>
      </c>
      <c r="E44">
        <f t="shared" si="3"/>
        <v>0.82588598564379712</v>
      </c>
      <c r="F44">
        <v>25074</v>
      </c>
      <c r="G44">
        <f t="shared" si="4"/>
        <v>58.252249241699722</v>
      </c>
      <c r="H44">
        <v>0.33694128376886162</v>
      </c>
      <c r="I44" s="2">
        <v>631414.12877499999</v>
      </c>
      <c r="J44">
        <f t="shared" si="5"/>
        <v>0.14669096755257233</v>
      </c>
      <c r="K44" s="2">
        <f t="shared" si="6"/>
        <v>0.21924875522587894</v>
      </c>
      <c r="L44" s="2"/>
      <c r="M44" s="2"/>
    </row>
    <row r="45" spans="1:13" x14ac:dyDescent="0.25">
      <c r="A45">
        <v>49</v>
      </c>
      <c r="B45" t="s">
        <v>49</v>
      </c>
      <c r="C45" s="2">
        <v>2105837.333513</v>
      </c>
      <c r="D45">
        <v>91.86614828064539</v>
      </c>
      <c r="E45">
        <f t="shared" si="3"/>
        <v>0.765836768006943</v>
      </c>
      <c r="F45">
        <v>3728</v>
      </c>
      <c r="G45">
        <f t="shared" si="4"/>
        <v>17.703171753446291</v>
      </c>
      <c r="H45">
        <v>0.10239826779284024</v>
      </c>
      <c r="I45" s="2">
        <v>130905.62223399999</v>
      </c>
      <c r="J45">
        <f t="shared" si="5"/>
        <v>6.2163216574577775E-2</v>
      </c>
      <c r="K45" s="2">
        <f t="shared" si="6"/>
        <v>0.13290823878682503</v>
      </c>
      <c r="L45" s="2"/>
      <c r="M45" s="2"/>
    </row>
    <row r="46" spans="1:13" x14ac:dyDescent="0.25">
      <c r="A46">
        <v>50</v>
      </c>
      <c r="B46" t="s">
        <v>75</v>
      </c>
      <c r="C46" s="2">
        <v>3858577.5933940001</v>
      </c>
      <c r="D46">
        <v>89.240592000000007</v>
      </c>
      <c r="E46">
        <f t="shared" si="3"/>
        <v>0.68810012494848072</v>
      </c>
      <c r="F46">
        <v>15788</v>
      </c>
      <c r="G46">
        <f t="shared" si="4"/>
        <v>40.916632147114335</v>
      </c>
      <c r="H46">
        <v>0.23666901694978579</v>
      </c>
      <c r="I46" s="2">
        <v>235720.809022</v>
      </c>
      <c r="J46">
        <f t="shared" si="5"/>
        <v>6.1090078744447447E-2</v>
      </c>
      <c r="K46" s="2">
        <f t="shared" si="6"/>
        <v>0.20321965691525087</v>
      </c>
      <c r="L46" s="2"/>
      <c r="M46" s="2"/>
    </row>
    <row r="47" spans="1:13" x14ac:dyDescent="0.25">
      <c r="A47">
        <v>51</v>
      </c>
      <c r="B47" t="s">
        <v>66</v>
      </c>
      <c r="C47" s="2">
        <v>3649394.8584670001</v>
      </c>
      <c r="D47">
        <v>89.240592000000007</v>
      </c>
      <c r="E47">
        <f t="shared" si="3"/>
        <v>0.68810012494848072</v>
      </c>
      <c r="F47">
        <v>16820</v>
      </c>
      <c r="G47">
        <f t="shared" si="4"/>
        <v>46.089833115689686</v>
      </c>
      <c r="H47">
        <v>0.26659172376774548</v>
      </c>
      <c r="I47" s="2">
        <v>224034.55809100001</v>
      </c>
      <c r="J47">
        <f t="shared" si="5"/>
        <v>6.1389508885621141E-2</v>
      </c>
      <c r="K47" s="2">
        <f t="shared" si="6"/>
        <v>0.2132937025682953</v>
      </c>
      <c r="L47" s="2"/>
      <c r="M47" s="2"/>
    </row>
    <row r="48" spans="1:13" x14ac:dyDescent="0.25">
      <c r="A48">
        <v>52</v>
      </c>
      <c r="B48" t="s">
        <v>92</v>
      </c>
      <c r="C48" s="2">
        <v>1877160.2561269999</v>
      </c>
      <c r="D48">
        <v>89.240592000000007</v>
      </c>
      <c r="E48">
        <f t="shared" si="3"/>
        <v>0.68810012494848072</v>
      </c>
      <c r="F48">
        <v>1678</v>
      </c>
      <c r="G48">
        <f t="shared" si="4"/>
        <v>8.9390343446866289</v>
      </c>
      <c r="H48">
        <v>5.1704951258715957E-2</v>
      </c>
      <c r="I48" s="2">
        <v>64400.86002</v>
      </c>
      <c r="J48">
        <f t="shared" si="5"/>
        <v>3.4307598304298928E-2</v>
      </c>
      <c r="K48" s="2">
        <f t="shared" si="6"/>
        <v>0.13263747487151137</v>
      </c>
      <c r="L48" s="2"/>
      <c r="M48" s="2"/>
    </row>
    <row r="49" spans="1:13" x14ac:dyDescent="0.25">
      <c r="A49">
        <v>53</v>
      </c>
      <c r="B49" t="s">
        <v>126</v>
      </c>
      <c r="C49" s="2">
        <v>1845365.610291</v>
      </c>
      <c r="D49">
        <v>89.240592000000007</v>
      </c>
      <c r="E49">
        <f t="shared" si="3"/>
        <v>0.68810012494848072</v>
      </c>
      <c r="F49">
        <v>2004</v>
      </c>
      <c r="G49">
        <f t="shared" si="4"/>
        <v>10.859636642323602</v>
      </c>
      <c r="H49">
        <v>6.2814053691656532E-2</v>
      </c>
      <c r="I49" s="2">
        <v>83785.276591000002</v>
      </c>
      <c r="J49">
        <f t="shared" si="5"/>
        <v>4.5403076834073929E-2</v>
      </c>
      <c r="K49" s="2">
        <f t="shared" si="6"/>
        <v>0.14003900185908325</v>
      </c>
      <c r="L49" s="2"/>
      <c r="M49" s="2"/>
    </row>
    <row r="50" spans="1:13" x14ac:dyDescent="0.25">
      <c r="A50">
        <v>54</v>
      </c>
      <c r="B50" t="s">
        <v>123</v>
      </c>
      <c r="C50" s="2">
        <v>3628884.9790750002</v>
      </c>
      <c r="D50">
        <v>89.240592000000007</v>
      </c>
      <c r="E50">
        <f t="shared" si="3"/>
        <v>0.68810012494848072</v>
      </c>
      <c r="F50">
        <v>16197</v>
      </c>
      <c r="G50">
        <f t="shared" si="4"/>
        <v>44.633544720749462</v>
      </c>
      <c r="H50">
        <v>0.25816829484068532</v>
      </c>
      <c r="I50" s="2">
        <v>229145.67113500001</v>
      </c>
      <c r="J50">
        <f t="shared" si="5"/>
        <v>6.314492535759815E-2</v>
      </c>
      <c r="K50" s="2">
        <f t="shared" si="6"/>
        <v>0.21107103174993427</v>
      </c>
      <c r="L50" s="2"/>
      <c r="M50" s="2"/>
    </row>
    <row r="51" spans="1:13" x14ac:dyDescent="0.25">
      <c r="A51">
        <v>55</v>
      </c>
      <c r="B51" t="s">
        <v>65</v>
      </c>
      <c r="C51" s="2">
        <v>2114331.6097710002</v>
      </c>
      <c r="D51">
        <v>89.240592000000007</v>
      </c>
      <c r="E51">
        <f t="shared" si="3"/>
        <v>0.68810012494848072</v>
      </c>
      <c r="F51">
        <v>10726</v>
      </c>
      <c r="G51">
        <f t="shared" si="4"/>
        <v>50.72997986896538</v>
      </c>
      <c r="H51">
        <v>0.29343115098775802</v>
      </c>
      <c r="I51" s="2">
        <v>151843.99321399999</v>
      </c>
      <c r="J51">
        <f t="shared" si="5"/>
        <v>7.1816545953473199E-2</v>
      </c>
      <c r="K51" s="2">
        <f t="shared" si="6"/>
        <v>0.22571585733091684</v>
      </c>
      <c r="L51" s="2"/>
      <c r="M51" s="2"/>
    </row>
    <row r="52" spans="1:13" x14ac:dyDescent="0.25">
      <c r="A52">
        <v>56</v>
      </c>
      <c r="B52" t="s">
        <v>68</v>
      </c>
      <c r="C52" s="2">
        <v>2887408.6561210002</v>
      </c>
      <c r="D52">
        <v>89.240592000000007</v>
      </c>
      <c r="E52">
        <f t="shared" si="3"/>
        <v>0.68810012494848072</v>
      </c>
      <c r="F52">
        <v>5483</v>
      </c>
      <c r="G52">
        <f t="shared" si="4"/>
        <v>18.989345302323663</v>
      </c>
      <c r="H52">
        <v>0.10983772244651688</v>
      </c>
      <c r="I52" s="2">
        <v>155541.27759799999</v>
      </c>
      <c r="J52">
        <f t="shared" si="5"/>
        <v>5.3868813224019735E-2</v>
      </c>
      <c r="K52" s="2">
        <f t="shared" si="6"/>
        <v>0.15853547024068534</v>
      </c>
      <c r="L52" s="2"/>
      <c r="M52" s="2"/>
    </row>
    <row r="53" spans="1:13" x14ac:dyDescent="0.25">
      <c r="A53">
        <v>57</v>
      </c>
      <c r="B53" t="s">
        <v>91</v>
      </c>
      <c r="C53" s="2">
        <v>5357986.1238329997</v>
      </c>
      <c r="D53">
        <v>89.240592000000007</v>
      </c>
      <c r="E53">
        <f t="shared" si="3"/>
        <v>0.68810012494848072</v>
      </c>
      <c r="F53">
        <v>7989</v>
      </c>
      <c r="G53">
        <f t="shared" si="4"/>
        <v>14.910452948849414</v>
      </c>
      <c r="H53">
        <v>8.6244689665376059E-2</v>
      </c>
      <c r="I53" s="2">
        <v>286422.83029900002</v>
      </c>
      <c r="J53">
        <f t="shared" si="5"/>
        <v>5.3457180306039812E-2</v>
      </c>
      <c r="K53" s="2">
        <f t="shared" si="6"/>
        <v>0.15053391500764504</v>
      </c>
      <c r="L53" s="2"/>
      <c r="M53" s="2"/>
    </row>
    <row r="54" spans="1:13" x14ac:dyDescent="0.25">
      <c r="A54">
        <v>58</v>
      </c>
      <c r="B54" t="s">
        <v>81</v>
      </c>
      <c r="C54" s="2">
        <v>4930356.1903210003</v>
      </c>
      <c r="D54">
        <v>89.240592000000007</v>
      </c>
      <c r="E54">
        <f t="shared" si="3"/>
        <v>0.68810012494848072</v>
      </c>
      <c r="F54">
        <v>29530</v>
      </c>
      <c r="G54">
        <f t="shared" si="4"/>
        <v>59.894252788412416</v>
      </c>
      <c r="H54">
        <v>0.34643892188901082</v>
      </c>
      <c r="I54" s="2">
        <v>352487.52172399999</v>
      </c>
      <c r="J54">
        <f t="shared" si="5"/>
        <v>7.1493317747708326E-2</v>
      </c>
      <c r="K54" s="2">
        <f t="shared" si="6"/>
        <v>0.24327737156274612</v>
      </c>
      <c r="L54" s="2"/>
      <c r="M54" s="2"/>
    </row>
    <row r="55" spans="1:13" x14ac:dyDescent="0.25">
      <c r="A55">
        <v>59</v>
      </c>
      <c r="B55" t="s">
        <v>80</v>
      </c>
      <c r="C55" s="2">
        <v>2164934.2975010001</v>
      </c>
      <c r="D55">
        <v>89.240592000000007</v>
      </c>
      <c r="E55">
        <f t="shared" si="3"/>
        <v>0.68810012494848072</v>
      </c>
      <c r="F55">
        <v>2149</v>
      </c>
      <c r="G55">
        <f t="shared" si="4"/>
        <v>9.926398239801582</v>
      </c>
      <c r="H55">
        <v>5.7416038172917121E-2</v>
      </c>
      <c r="I55" s="2">
        <v>128378.901992</v>
      </c>
      <c r="J55">
        <f t="shared" si="5"/>
        <v>5.9299213902328916E-2</v>
      </c>
      <c r="K55" s="2">
        <f t="shared" si="6"/>
        <v>0.14287170904225513</v>
      </c>
      <c r="L55" s="2"/>
      <c r="M55" s="2"/>
    </row>
    <row r="56" spans="1:13" x14ac:dyDescent="0.25">
      <c r="A56">
        <v>60</v>
      </c>
      <c r="B56" t="s">
        <v>67</v>
      </c>
      <c r="C56" s="2">
        <v>4190395.1555040004</v>
      </c>
      <c r="D56">
        <v>89.240592000000007</v>
      </c>
      <c r="E56">
        <f t="shared" si="3"/>
        <v>0.68810012494848072</v>
      </c>
      <c r="F56">
        <v>47715</v>
      </c>
      <c r="G56">
        <f t="shared" si="4"/>
        <v>113.86754286723365</v>
      </c>
      <c r="H56">
        <v>0.65862995116464795</v>
      </c>
      <c r="I56" s="2">
        <v>49900.492404000004</v>
      </c>
      <c r="J56">
        <f t="shared" si="5"/>
        <v>1.1908302332408128E-2</v>
      </c>
      <c r="K56" s="2">
        <f t="shared" si="6"/>
        <v>0.32747937618285844</v>
      </c>
      <c r="L56" s="2"/>
      <c r="M56" s="2"/>
    </row>
    <row r="57" spans="1:13" x14ac:dyDescent="0.25">
      <c r="A57">
        <v>61</v>
      </c>
      <c r="B57" t="s">
        <v>128</v>
      </c>
      <c r="C57" s="2">
        <v>9254733.3795110006</v>
      </c>
      <c r="D57">
        <v>89.240592000000007</v>
      </c>
      <c r="E57">
        <f t="shared" si="3"/>
        <v>0.68810012494848072</v>
      </c>
      <c r="F57">
        <v>5441</v>
      </c>
      <c r="G57">
        <f t="shared" si="4"/>
        <v>5.8791537010086081</v>
      </c>
      <c r="H57">
        <v>3.4006061933729612E-2</v>
      </c>
      <c r="I57" s="2">
        <v>130490.773172</v>
      </c>
      <c r="J57">
        <f t="shared" si="5"/>
        <v>1.4099895461158585E-2</v>
      </c>
      <c r="K57" s="2">
        <f t="shared" si="6"/>
        <v>0.12000194414880246</v>
      </c>
      <c r="L57" s="2"/>
      <c r="M57" s="2"/>
    </row>
    <row r="58" spans="1:13" x14ac:dyDescent="0.25">
      <c r="A58">
        <v>62</v>
      </c>
      <c r="B58" t="s">
        <v>125</v>
      </c>
      <c r="C58" s="2">
        <v>3272483.2472089999</v>
      </c>
      <c r="D58">
        <v>89.240592000000007</v>
      </c>
      <c r="E58">
        <f t="shared" si="3"/>
        <v>0.68810012494848072</v>
      </c>
      <c r="F58">
        <v>16312</v>
      </c>
      <c r="G58">
        <f t="shared" si="4"/>
        <v>49.845938902550543</v>
      </c>
      <c r="H58">
        <v>0.28831770211658803</v>
      </c>
      <c r="I58" s="2">
        <v>21868.596813</v>
      </c>
      <c r="J58">
        <f t="shared" si="5"/>
        <v>6.6825695232056734E-3</v>
      </c>
      <c r="K58" s="2">
        <f t="shared" si="6"/>
        <v>0.20230004889710432</v>
      </c>
      <c r="L58" s="2"/>
      <c r="M58" s="2"/>
    </row>
    <row r="59" spans="1:13" x14ac:dyDescent="0.25">
      <c r="A59">
        <v>63</v>
      </c>
      <c r="B59" t="s">
        <v>64</v>
      </c>
      <c r="C59" s="2">
        <v>3167349.559721</v>
      </c>
      <c r="D59">
        <v>89.240592000000007</v>
      </c>
      <c r="E59">
        <f t="shared" si="3"/>
        <v>0.68810012494848072</v>
      </c>
      <c r="F59">
        <v>3441</v>
      </c>
      <c r="G59">
        <f t="shared" si="4"/>
        <v>10.863972968942225</v>
      </c>
      <c r="H59">
        <v>6.2839135769631876E-2</v>
      </c>
      <c r="I59" s="2">
        <v>872.503334</v>
      </c>
      <c r="J59">
        <f t="shared" si="5"/>
        <v>2.754679638444629E-4</v>
      </c>
      <c r="K59" s="2">
        <f t="shared" si="6"/>
        <v>0.12500482626166523</v>
      </c>
      <c r="L59" s="2"/>
      <c r="M59" s="2"/>
    </row>
    <row r="60" spans="1:13" x14ac:dyDescent="0.25">
      <c r="A60">
        <v>64</v>
      </c>
      <c r="B60" t="s">
        <v>57</v>
      </c>
      <c r="C60" s="2">
        <v>6956743.7672600001</v>
      </c>
      <c r="D60">
        <v>89.240592000000007</v>
      </c>
      <c r="E60">
        <f t="shared" si="3"/>
        <v>0.68810012494848072</v>
      </c>
      <c r="G60">
        <f t="shared" si="4"/>
        <v>0</v>
      </c>
      <c r="H60">
        <v>0</v>
      </c>
      <c r="I60" s="2">
        <v>7371.786744</v>
      </c>
      <c r="J60">
        <f t="shared" si="5"/>
        <v>1.059660523748666E-3</v>
      </c>
      <c r="K60" s="2">
        <f t="shared" si="6"/>
        <v>0.10431984519175601</v>
      </c>
      <c r="L60" s="2"/>
      <c r="M60" s="2"/>
    </row>
    <row r="61" spans="1:13" x14ac:dyDescent="0.25">
      <c r="A61">
        <v>65</v>
      </c>
      <c r="B61" t="s">
        <v>69</v>
      </c>
      <c r="C61" s="2">
        <v>3062641.9086589999</v>
      </c>
      <c r="D61">
        <v>89.240592000000007</v>
      </c>
      <c r="E61">
        <f t="shared" si="3"/>
        <v>0.68810012494848072</v>
      </c>
      <c r="F61">
        <v>10765</v>
      </c>
      <c r="G61">
        <f t="shared" si="4"/>
        <v>35.149391672477748</v>
      </c>
      <c r="H61">
        <v>0.20331028085592281</v>
      </c>
      <c r="I61" s="2">
        <v>267273.60298700002</v>
      </c>
      <c r="J61">
        <f t="shared" si="5"/>
        <v>8.7268969392516313E-2</v>
      </c>
      <c r="K61" s="2">
        <f t="shared" si="6"/>
        <v>0.2008263750999861</v>
      </c>
      <c r="L61" s="2"/>
      <c r="M61" s="2"/>
    </row>
    <row r="62" spans="1:13" x14ac:dyDescent="0.25">
      <c r="A62">
        <v>66</v>
      </c>
      <c r="B62" t="s">
        <v>90</v>
      </c>
      <c r="C62" s="2">
        <v>1786033.8432740001</v>
      </c>
      <c r="D62">
        <v>89.240592000000007</v>
      </c>
      <c r="E62">
        <f t="shared" si="3"/>
        <v>0.68810012494848072</v>
      </c>
      <c r="F62">
        <v>2399</v>
      </c>
      <c r="G62">
        <f t="shared" si="4"/>
        <v>13.431996314260005</v>
      </c>
      <c r="H62">
        <v>7.7693035730294277E-2</v>
      </c>
      <c r="I62" s="2">
        <v>103383.676666</v>
      </c>
      <c r="J62">
        <f t="shared" si="5"/>
        <v>5.7884500372336806E-2</v>
      </c>
      <c r="K62" s="2">
        <f t="shared" si="6"/>
        <v>0.14915913705138342</v>
      </c>
      <c r="L62" s="2"/>
      <c r="M62" s="2"/>
    </row>
    <row r="63" spans="1:13" x14ac:dyDescent="0.25">
      <c r="A63">
        <v>67</v>
      </c>
      <c r="B63" t="s">
        <v>63</v>
      </c>
      <c r="C63" s="2">
        <v>5863865.4988660002</v>
      </c>
      <c r="D63">
        <v>89.240592000000007</v>
      </c>
      <c r="E63">
        <f t="shared" si="3"/>
        <v>0.68810012494848072</v>
      </c>
      <c r="F63">
        <v>4838</v>
      </c>
      <c r="G63">
        <f t="shared" si="4"/>
        <v>8.2505303045160385</v>
      </c>
      <c r="H63">
        <v>4.7722522456480787E-2</v>
      </c>
      <c r="I63" s="2">
        <v>227451.297979</v>
      </c>
      <c r="J63">
        <f t="shared" si="5"/>
        <v>3.8788628085515656E-2</v>
      </c>
      <c r="K63" s="2">
        <f t="shared" si="6"/>
        <v>0.13280367519783856</v>
      </c>
      <c r="L63" s="2"/>
      <c r="M63" s="2"/>
    </row>
    <row r="64" spans="1:13" x14ac:dyDescent="0.25">
      <c r="A64">
        <v>68</v>
      </c>
      <c r="B64" t="s">
        <v>56</v>
      </c>
      <c r="C64" s="2">
        <v>2108622.1096359999</v>
      </c>
      <c r="D64">
        <v>89.240592000000007</v>
      </c>
      <c r="E64">
        <f t="shared" si="3"/>
        <v>0.68810012494848072</v>
      </c>
      <c r="F64">
        <v>1368</v>
      </c>
      <c r="G64">
        <f t="shared" si="4"/>
        <v>6.4876489426365289</v>
      </c>
      <c r="H64">
        <v>3.7525705733759691E-2</v>
      </c>
      <c r="I64" s="2">
        <v>112148.585192</v>
      </c>
      <c r="J64">
        <f t="shared" si="5"/>
        <v>5.3185720039405075E-2</v>
      </c>
      <c r="K64" s="2">
        <f t="shared" si="6"/>
        <v>0.13420376694156133</v>
      </c>
      <c r="L64" s="2"/>
      <c r="M64" s="2"/>
    </row>
    <row r="65" spans="1:13" x14ac:dyDescent="0.25">
      <c r="A65">
        <v>69</v>
      </c>
      <c r="B65" t="s">
        <v>127</v>
      </c>
      <c r="C65" s="2">
        <v>5598956.4435320003</v>
      </c>
      <c r="D65">
        <v>90.01703292109741</v>
      </c>
      <c r="E65">
        <f t="shared" si="3"/>
        <v>0.71108874308790826</v>
      </c>
      <c r="F65">
        <v>14381</v>
      </c>
      <c r="G65">
        <f t="shared" si="4"/>
        <v>25.685143553158284</v>
      </c>
      <c r="H65">
        <v>0.14856740049092274</v>
      </c>
      <c r="I65" s="2">
        <v>503979.66494799999</v>
      </c>
      <c r="J65">
        <f t="shared" si="5"/>
        <v>9.0013142633071377E-2</v>
      </c>
      <c r="K65" s="2">
        <f t="shared" si="6"/>
        <v>0.17583060001202858</v>
      </c>
      <c r="L65" s="2"/>
      <c r="M65" s="2"/>
    </row>
    <row r="66" spans="1:13" x14ac:dyDescent="0.25">
      <c r="A66">
        <v>70</v>
      </c>
      <c r="B66" t="s">
        <v>88</v>
      </c>
      <c r="C66" s="2">
        <v>5374763.4443899998</v>
      </c>
      <c r="D66">
        <v>89.240592000000007</v>
      </c>
      <c r="E66">
        <f t="shared" si="3"/>
        <v>0.68810012494848072</v>
      </c>
      <c r="F66">
        <v>7054</v>
      </c>
      <c r="G66">
        <f t="shared" ref="G66:G97" si="7">F66/(C66/10000)</f>
        <v>13.124298535152709</v>
      </c>
      <c r="H66">
        <v>7.5913257506193987E-2</v>
      </c>
      <c r="I66" s="2">
        <v>222869.49755200002</v>
      </c>
      <c r="J66">
        <f t="shared" ref="J66:J97" si="8">I66/C66</f>
        <v>4.1465917497192147E-2</v>
      </c>
      <c r="K66" s="2">
        <f t="shared" ref="K66:K97" si="9">(J66+H66+1-E66)/3</f>
        <v>0.14309301668496846</v>
      </c>
      <c r="L66" s="2"/>
      <c r="M66" s="2"/>
    </row>
    <row r="67" spans="1:13" x14ac:dyDescent="0.25">
      <c r="A67">
        <v>71</v>
      </c>
      <c r="B67" t="s">
        <v>58</v>
      </c>
      <c r="C67" s="2">
        <v>7263801.4887009999</v>
      </c>
      <c r="D67">
        <v>79.203935111514994</v>
      </c>
      <c r="E67">
        <f t="shared" ref="E67:E113" si="10">(D67-66)/33.7750149394902</f>
        <v>0.39093795029167483</v>
      </c>
      <c r="F67">
        <v>34831</v>
      </c>
      <c r="G67">
        <f t="shared" si="7"/>
        <v>47.951475620830735</v>
      </c>
      <c r="H67">
        <v>0.27735979236194286</v>
      </c>
      <c r="I67" s="2">
        <v>696730.68524699996</v>
      </c>
      <c r="J67">
        <f t="shared" si="8"/>
        <v>9.5918189164555176E-2</v>
      </c>
      <c r="K67" s="2">
        <f t="shared" si="9"/>
        <v>0.32744667707827446</v>
      </c>
      <c r="L67" s="2"/>
      <c r="M67" s="2"/>
    </row>
    <row r="68" spans="1:13" x14ac:dyDescent="0.25">
      <c r="A68">
        <v>72</v>
      </c>
      <c r="B68" t="s">
        <v>32</v>
      </c>
      <c r="C68" s="2">
        <v>4745041.5940619996</v>
      </c>
      <c r="D68">
        <v>81.571646000000001</v>
      </c>
      <c r="E68">
        <f t="shared" si="10"/>
        <v>0.461040388224771</v>
      </c>
      <c r="F68">
        <v>27564</v>
      </c>
      <c r="G68">
        <f t="shared" si="7"/>
        <v>58.090112496577291</v>
      </c>
      <c r="H68">
        <v>0.3360034562384433</v>
      </c>
      <c r="I68" s="2">
        <v>569212.58354400005</v>
      </c>
      <c r="J68">
        <f t="shared" si="8"/>
        <v>0.11995945077832812</v>
      </c>
      <c r="K68" s="2">
        <f t="shared" si="9"/>
        <v>0.33164083959733348</v>
      </c>
      <c r="L68" s="2"/>
      <c r="M68" s="2"/>
    </row>
    <row r="69" spans="1:13" x14ac:dyDescent="0.25">
      <c r="A69">
        <v>73</v>
      </c>
      <c r="B69" t="s">
        <v>95</v>
      </c>
      <c r="C69" s="2">
        <v>5550406.9751509996</v>
      </c>
      <c r="D69">
        <v>83.942037069159653</v>
      </c>
      <c r="E69">
        <f t="shared" si="10"/>
        <v>0.53122218010277134</v>
      </c>
      <c r="F69">
        <v>17674</v>
      </c>
      <c r="G69">
        <f t="shared" si="7"/>
        <v>31.842710055543588</v>
      </c>
      <c r="H69">
        <v>0.18418385117246391</v>
      </c>
      <c r="I69" s="2">
        <v>497227.88024700002</v>
      </c>
      <c r="J69">
        <f t="shared" si="8"/>
        <v>8.9584039958344297E-2</v>
      </c>
      <c r="K69" s="2">
        <f t="shared" si="9"/>
        <v>0.24751523700934561</v>
      </c>
      <c r="L69" s="2"/>
      <c r="M69" s="2"/>
    </row>
    <row r="70" spans="1:13" x14ac:dyDescent="0.25">
      <c r="A70">
        <v>74</v>
      </c>
      <c r="B70" t="s">
        <v>96</v>
      </c>
      <c r="C70" s="2">
        <v>5876344.9717030004</v>
      </c>
      <c r="D70">
        <v>85.635771000000005</v>
      </c>
      <c r="E70">
        <f t="shared" si="10"/>
        <v>0.5813697206404963</v>
      </c>
      <c r="F70">
        <v>6169</v>
      </c>
      <c r="G70">
        <f t="shared" si="7"/>
        <v>10.498022205480197</v>
      </c>
      <c r="H70">
        <v>6.0722412009739296E-2</v>
      </c>
      <c r="I70" s="2">
        <v>155320.05506399999</v>
      </c>
      <c r="J70">
        <f t="shared" si="8"/>
        <v>2.6431405203732838E-2</v>
      </c>
      <c r="K70" s="2">
        <f t="shared" si="9"/>
        <v>0.16859469885765857</v>
      </c>
      <c r="L70" s="2"/>
      <c r="M70" s="2"/>
    </row>
    <row r="71" spans="1:13" x14ac:dyDescent="0.25">
      <c r="A71">
        <v>75</v>
      </c>
      <c r="B71" t="s">
        <v>25</v>
      </c>
      <c r="C71" s="2">
        <v>4964574.3742660005</v>
      </c>
      <c r="D71">
        <v>91.186854928959548</v>
      </c>
      <c r="E71">
        <f t="shared" si="10"/>
        <v>0.74572446449196805</v>
      </c>
      <c r="F71">
        <v>5439</v>
      </c>
      <c r="G71">
        <f t="shared" si="7"/>
        <v>10.955621952595164</v>
      </c>
      <c r="H71">
        <v>6.3369249655535309E-2</v>
      </c>
      <c r="I71" s="2">
        <v>248369.57165900001</v>
      </c>
      <c r="J71">
        <f t="shared" si="8"/>
        <v>5.0028371605515688E-2</v>
      </c>
      <c r="K71" s="2">
        <f t="shared" si="9"/>
        <v>0.12255771892302765</v>
      </c>
      <c r="L71" s="2"/>
      <c r="M71" s="2"/>
    </row>
    <row r="72" spans="1:13" x14ac:dyDescent="0.25">
      <c r="A72">
        <v>76</v>
      </c>
      <c r="B72" t="s">
        <v>60</v>
      </c>
      <c r="C72" s="2">
        <v>3599678.43163</v>
      </c>
      <c r="D72">
        <v>89.377883356538632</v>
      </c>
      <c r="E72">
        <f t="shared" si="10"/>
        <v>0.69216500417309657</v>
      </c>
      <c r="F72">
        <v>1608</v>
      </c>
      <c r="G72">
        <f t="shared" si="7"/>
        <v>4.4670656852864168</v>
      </c>
      <c r="H72">
        <v>2.5838295795843454E-2</v>
      </c>
      <c r="I72" s="2">
        <v>99930.060062000004</v>
      </c>
      <c r="J72">
        <f t="shared" si="8"/>
        <v>2.7760829740769332E-2</v>
      </c>
      <c r="K72" s="2">
        <f t="shared" si="9"/>
        <v>0.12047804045450543</v>
      </c>
      <c r="L72" s="2"/>
      <c r="M72" s="2"/>
    </row>
    <row r="73" spans="1:13" x14ac:dyDescent="0.25">
      <c r="A73">
        <v>77</v>
      </c>
      <c r="B73" t="s">
        <v>122</v>
      </c>
      <c r="C73" s="2">
        <v>4915888.3333170004</v>
      </c>
      <c r="D73">
        <v>92.525829183619095</v>
      </c>
      <c r="E73">
        <f t="shared" si="10"/>
        <v>0.78536839232022781</v>
      </c>
      <c r="F73">
        <v>3037</v>
      </c>
      <c r="G73">
        <f t="shared" si="7"/>
        <v>6.1779271498439048</v>
      </c>
      <c r="H73">
        <v>3.5734220257521022E-2</v>
      </c>
      <c r="I73" s="2">
        <v>392322.90991799999</v>
      </c>
      <c r="J73">
        <f t="shared" si="8"/>
        <v>7.9807124026611026E-2</v>
      </c>
      <c r="K73" s="2">
        <f t="shared" si="9"/>
        <v>0.11005765065463473</v>
      </c>
      <c r="L73" s="2"/>
      <c r="M73" s="2"/>
    </row>
    <row r="74" spans="1:13" x14ac:dyDescent="0.25">
      <c r="A74">
        <v>78</v>
      </c>
      <c r="B74" t="s">
        <v>120</v>
      </c>
      <c r="C74" s="2">
        <v>3433737.9763810001</v>
      </c>
      <c r="D74">
        <v>95.032348669901097</v>
      </c>
      <c r="E74">
        <f t="shared" si="10"/>
        <v>0.85958063147904307</v>
      </c>
      <c r="F74">
        <v>2802</v>
      </c>
      <c r="G74">
        <f t="shared" si="7"/>
        <v>8.1602033098436273</v>
      </c>
      <c r="H74">
        <v>4.7200055188004596E-2</v>
      </c>
      <c r="I74" s="2">
        <v>74603.568761999995</v>
      </c>
      <c r="J74">
        <f t="shared" si="8"/>
        <v>2.1726634144818669E-2</v>
      </c>
      <c r="K74" s="2">
        <f t="shared" si="9"/>
        <v>6.9782019284593419E-2</v>
      </c>
      <c r="L74" s="2"/>
      <c r="M74" s="2"/>
    </row>
    <row r="75" spans="1:13" x14ac:dyDescent="0.25">
      <c r="A75">
        <v>79</v>
      </c>
      <c r="B75" t="s">
        <v>77</v>
      </c>
      <c r="C75" s="2">
        <v>3189343.870722</v>
      </c>
      <c r="D75">
        <v>96.898212099537844</v>
      </c>
      <c r="E75">
        <f t="shared" si="10"/>
        <v>0.91482452798003777</v>
      </c>
      <c r="F75">
        <v>10105</v>
      </c>
      <c r="G75">
        <f t="shared" si="7"/>
        <v>31.683632777146858</v>
      </c>
      <c r="H75">
        <v>0.183263720137196</v>
      </c>
      <c r="I75" s="2">
        <v>303835.88053299999</v>
      </c>
      <c r="J75">
        <f t="shared" si="8"/>
        <v>9.5265952135859838E-2</v>
      </c>
      <c r="K75" s="2">
        <f t="shared" si="9"/>
        <v>0.12123504809767265</v>
      </c>
      <c r="L75" s="2"/>
      <c r="M75" s="2"/>
    </row>
    <row r="76" spans="1:13" x14ac:dyDescent="0.25">
      <c r="A76">
        <v>80</v>
      </c>
      <c r="B76" t="s">
        <v>62</v>
      </c>
      <c r="C76" s="2">
        <v>1845254.789908</v>
      </c>
      <c r="D76">
        <v>99.775014939490248</v>
      </c>
      <c r="E76">
        <f t="shared" si="10"/>
        <v>1.0000000000000016</v>
      </c>
      <c r="F76">
        <v>1629</v>
      </c>
      <c r="G76">
        <f t="shared" si="7"/>
        <v>8.8280491610658167</v>
      </c>
      <c r="H76">
        <v>5.1062993381804485E-2</v>
      </c>
      <c r="I76" s="2">
        <v>95302.983632999996</v>
      </c>
      <c r="J76">
        <f t="shared" si="8"/>
        <v>5.1647601271232343E-2</v>
      </c>
      <c r="K76" s="2">
        <f t="shared" si="9"/>
        <v>3.423686488434511E-2</v>
      </c>
      <c r="L76" s="2"/>
      <c r="M76" s="2"/>
    </row>
    <row r="77" spans="1:13" x14ac:dyDescent="0.25">
      <c r="A77">
        <v>81</v>
      </c>
      <c r="B77" t="s">
        <v>23</v>
      </c>
      <c r="C77" s="2">
        <v>1799021.038531</v>
      </c>
      <c r="D77">
        <v>97.019130242464826</v>
      </c>
      <c r="E77">
        <f t="shared" si="10"/>
        <v>0.91840463425515306</v>
      </c>
      <c r="F77">
        <v>3196</v>
      </c>
      <c r="G77">
        <f t="shared" si="7"/>
        <v>17.765217479667221</v>
      </c>
      <c r="H77">
        <v>0.1027571512165259</v>
      </c>
      <c r="I77" s="2">
        <v>174824.77061400001</v>
      </c>
      <c r="J77">
        <f t="shared" si="8"/>
        <v>9.7177724367667251E-2</v>
      </c>
      <c r="K77" s="2">
        <f t="shared" si="9"/>
        <v>9.384341377634671E-2</v>
      </c>
      <c r="L77" s="2"/>
      <c r="M77" s="2"/>
    </row>
    <row r="78" spans="1:13" x14ac:dyDescent="0.25">
      <c r="A78">
        <v>82</v>
      </c>
      <c r="B78" t="s">
        <v>39</v>
      </c>
      <c r="C78" s="2">
        <v>3173216.6152380002</v>
      </c>
      <c r="D78">
        <v>97.889805873717734</v>
      </c>
      <c r="E78">
        <f t="shared" si="10"/>
        <v>0.94418332400000649</v>
      </c>
      <c r="F78">
        <v>2237</v>
      </c>
      <c r="G78">
        <f t="shared" si="7"/>
        <v>7.0496290396872849</v>
      </c>
      <c r="H78">
        <v>4.0776297733515168E-2</v>
      </c>
      <c r="I78" s="2">
        <v>124326.525396</v>
      </c>
      <c r="J78">
        <f t="shared" si="8"/>
        <v>3.9179967985474309E-2</v>
      </c>
      <c r="K78" s="2">
        <f t="shared" si="9"/>
        <v>4.525764723966097E-2</v>
      </c>
      <c r="L78" s="2"/>
      <c r="M78" s="2"/>
    </row>
    <row r="79" spans="1:13" x14ac:dyDescent="0.25">
      <c r="A79">
        <v>83</v>
      </c>
      <c r="B79" t="s">
        <v>19</v>
      </c>
      <c r="C79" s="2">
        <v>1472415.464894</v>
      </c>
      <c r="D79">
        <v>97.507267115659971</v>
      </c>
      <c r="E79">
        <f t="shared" si="10"/>
        <v>0.93285723698737</v>
      </c>
      <c r="F79">
        <v>3907</v>
      </c>
      <c r="G79">
        <f t="shared" si="7"/>
        <v>26.53463029391142</v>
      </c>
      <c r="H79">
        <v>0.15348098162641463</v>
      </c>
      <c r="I79" s="2">
        <v>56510.186257000001</v>
      </c>
      <c r="J79">
        <f t="shared" si="8"/>
        <v>3.8379239830293552E-2</v>
      </c>
      <c r="K79" s="2">
        <f t="shared" si="9"/>
        <v>8.633432815644608E-2</v>
      </c>
      <c r="L79" s="2"/>
      <c r="M79" s="2"/>
    </row>
    <row r="80" spans="1:13" x14ac:dyDescent="0.25">
      <c r="A80">
        <v>84</v>
      </c>
      <c r="B80" t="s">
        <v>112</v>
      </c>
      <c r="C80" s="2">
        <v>4303798.5391840003</v>
      </c>
      <c r="D80">
        <v>95.97175280687101</v>
      </c>
      <c r="E80">
        <f t="shared" si="10"/>
        <v>0.88739421316517719</v>
      </c>
      <c r="F80">
        <v>3064</v>
      </c>
      <c r="G80">
        <f t="shared" si="7"/>
        <v>7.1192923462930819</v>
      </c>
      <c r="H80">
        <v>4.1179242585686442E-2</v>
      </c>
      <c r="I80" s="2">
        <v>150863.24491499999</v>
      </c>
      <c r="J80">
        <f t="shared" si="8"/>
        <v>3.505350994974863E-2</v>
      </c>
      <c r="K80" s="2">
        <f t="shared" si="9"/>
        <v>6.2946179790085988E-2</v>
      </c>
      <c r="L80" s="2"/>
      <c r="M80" s="2"/>
    </row>
    <row r="81" spans="1:13" x14ac:dyDescent="0.25">
      <c r="A81">
        <v>85</v>
      </c>
      <c r="B81" t="s">
        <v>113</v>
      </c>
      <c r="C81" s="2">
        <v>7146564.9200950004</v>
      </c>
      <c r="D81">
        <v>93.526548097299312</v>
      </c>
      <c r="E81">
        <f t="shared" si="10"/>
        <v>0.81499736259523914</v>
      </c>
      <c r="F81">
        <v>12724</v>
      </c>
      <c r="G81">
        <f t="shared" si="7"/>
        <v>17.804357956956554</v>
      </c>
      <c r="H81">
        <v>0.10298354664051157</v>
      </c>
      <c r="I81" s="2">
        <v>421156.79998399998</v>
      </c>
      <c r="J81">
        <f t="shared" si="8"/>
        <v>5.8931361387311303E-2</v>
      </c>
      <c r="K81" s="2">
        <f t="shared" si="9"/>
        <v>0.11563918181086123</v>
      </c>
      <c r="L81" s="2"/>
      <c r="M81" s="2"/>
    </row>
    <row r="82" spans="1:13" x14ac:dyDescent="0.25">
      <c r="A82">
        <v>86</v>
      </c>
      <c r="B82" t="s">
        <v>38</v>
      </c>
      <c r="C82" s="2">
        <v>4610321.2129410002</v>
      </c>
      <c r="D82">
        <v>95.569354200660712</v>
      </c>
      <c r="E82">
        <f t="shared" si="10"/>
        <v>0.87548012202617354</v>
      </c>
      <c r="F82">
        <v>5558</v>
      </c>
      <c r="G82">
        <f t="shared" si="7"/>
        <v>12.055559131973062</v>
      </c>
      <c r="H82">
        <v>6.973148030086096E-2</v>
      </c>
      <c r="I82" s="2">
        <v>282209.53178899997</v>
      </c>
      <c r="J82">
        <f t="shared" si="8"/>
        <v>6.121255304225838E-2</v>
      </c>
      <c r="K82" s="2">
        <f t="shared" si="9"/>
        <v>8.5154637105648592E-2</v>
      </c>
      <c r="L82" s="2"/>
      <c r="M82" s="2"/>
    </row>
    <row r="83" spans="1:13" x14ac:dyDescent="0.25">
      <c r="A83">
        <v>87</v>
      </c>
      <c r="B83" t="s">
        <v>116</v>
      </c>
      <c r="C83" s="2">
        <v>5769039.1781879999</v>
      </c>
      <c r="D83">
        <v>94.262006427466133</v>
      </c>
      <c r="E83">
        <f t="shared" si="10"/>
        <v>0.83677258109579156</v>
      </c>
      <c r="F83">
        <v>4708</v>
      </c>
      <c r="G83">
        <f t="shared" si="7"/>
        <v>8.1608043464158584</v>
      </c>
      <c r="H83">
        <v>4.7203531689545324E-2</v>
      </c>
      <c r="I83" s="2">
        <v>307002.92290300003</v>
      </c>
      <c r="J83">
        <f t="shared" si="8"/>
        <v>5.321560721302411E-2</v>
      </c>
      <c r="K83" s="2">
        <f t="shared" si="9"/>
        <v>8.7882185935592647E-2</v>
      </c>
      <c r="L83" s="2"/>
      <c r="M83" s="2"/>
    </row>
    <row r="84" spans="1:13" x14ac:dyDescent="0.25">
      <c r="A84">
        <v>88</v>
      </c>
      <c r="B84" t="s">
        <v>30</v>
      </c>
      <c r="C84" s="2">
        <v>3359784.8590770001</v>
      </c>
      <c r="D84">
        <v>79.119978790376607</v>
      </c>
      <c r="E84">
        <f t="shared" si="10"/>
        <v>0.38845219798960184</v>
      </c>
      <c r="F84">
        <v>11864</v>
      </c>
      <c r="G84">
        <f t="shared" si="7"/>
        <v>35.311784824398778</v>
      </c>
      <c r="H84">
        <v>0.20424959148848762</v>
      </c>
      <c r="I84" s="2">
        <v>180449.56339299999</v>
      </c>
      <c r="J84">
        <f t="shared" si="8"/>
        <v>5.3708666168158482E-2</v>
      </c>
      <c r="K84" s="2">
        <f t="shared" si="9"/>
        <v>0.2898353532223481</v>
      </c>
      <c r="L84" s="2"/>
      <c r="M84" s="2"/>
    </row>
    <row r="85" spans="1:13" x14ac:dyDescent="0.25">
      <c r="A85">
        <v>89</v>
      </c>
      <c r="B85" t="s">
        <v>36</v>
      </c>
      <c r="C85" s="2">
        <v>1130182.3433999999</v>
      </c>
      <c r="D85">
        <v>76.923376608217325</v>
      </c>
      <c r="E85">
        <f t="shared" si="10"/>
        <v>0.32341589271795013</v>
      </c>
      <c r="F85">
        <v>1527</v>
      </c>
      <c r="G85">
        <f t="shared" si="7"/>
        <v>13.511094107223689</v>
      </c>
      <c r="H85">
        <v>7.8150551315553235E-2</v>
      </c>
      <c r="I85" s="2"/>
      <c r="J85">
        <f t="shared" si="8"/>
        <v>0</v>
      </c>
      <c r="K85" s="2">
        <f t="shared" si="9"/>
        <v>0.25157821953253434</v>
      </c>
      <c r="L85" s="2"/>
      <c r="M85" s="2"/>
    </row>
    <row r="86" spans="1:13" x14ac:dyDescent="0.25">
      <c r="A86">
        <v>90</v>
      </c>
      <c r="B86" t="s">
        <v>42</v>
      </c>
      <c r="C86" s="2">
        <v>2851990.0515720001</v>
      </c>
      <c r="D86">
        <v>86.861529845811461</v>
      </c>
      <c r="E86">
        <f t="shared" si="10"/>
        <v>0.61766160231715783</v>
      </c>
      <c r="F86">
        <v>9626</v>
      </c>
      <c r="G86">
        <f t="shared" si="7"/>
        <v>33.751870889921953</v>
      </c>
      <c r="H86">
        <v>0.19522677416394543</v>
      </c>
      <c r="I86" s="2">
        <v>133919.09063600001</v>
      </c>
      <c r="J86">
        <f t="shared" si="8"/>
        <v>4.6956366682339788E-2</v>
      </c>
      <c r="K86" s="2">
        <f t="shared" si="9"/>
        <v>0.20817384617637577</v>
      </c>
      <c r="L86" s="2"/>
      <c r="M86" s="2"/>
    </row>
    <row r="87" spans="1:13" x14ac:dyDescent="0.25">
      <c r="A87">
        <v>91</v>
      </c>
      <c r="B87" t="s">
        <v>22</v>
      </c>
      <c r="C87" s="2">
        <v>1461892.7367070001</v>
      </c>
      <c r="D87">
        <v>92.003757398851562</v>
      </c>
      <c r="E87">
        <f t="shared" si="10"/>
        <v>0.7699110554188866</v>
      </c>
      <c r="F87">
        <v>25274</v>
      </c>
      <c r="G87">
        <f t="shared" si="7"/>
        <v>172.88546119280394</v>
      </c>
      <c r="H87">
        <v>0.99999999995837674</v>
      </c>
      <c r="I87" s="2">
        <v>387320.958117</v>
      </c>
      <c r="J87">
        <f t="shared" si="8"/>
        <v>0.26494485429174741</v>
      </c>
      <c r="K87" s="2">
        <f t="shared" si="9"/>
        <v>0.49834459961041255</v>
      </c>
      <c r="L87" s="2"/>
      <c r="M87" s="2"/>
    </row>
    <row r="88" spans="1:13" x14ac:dyDescent="0.25">
      <c r="A88">
        <v>92</v>
      </c>
      <c r="B88" t="s">
        <v>101</v>
      </c>
      <c r="C88" s="2">
        <v>858972.81450400001</v>
      </c>
      <c r="D88">
        <v>92.438017000000002</v>
      </c>
      <c r="E88">
        <f t="shared" si="10"/>
        <v>0.78276847685678796</v>
      </c>
      <c r="F88">
        <v>2522</v>
      </c>
      <c r="G88">
        <f t="shared" si="7"/>
        <v>29.360649806551656</v>
      </c>
      <c r="H88">
        <v>0.16982717692256505</v>
      </c>
      <c r="I88" s="2">
        <v>33613.958643999998</v>
      </c>
      <c r="J88">
        <f t="shared" si="8"/>
        <v>3.9132738634353445E-2</v>
      </c>
      <c r="K88" s="2">
        <f t="shared" si="9"/>
        <v>0.14206381290004347</v>
      </c>
      <c r="L88" s="2"/>
      <c r="M88" s="2"/>
    </row>
    <row r="89" spans="1:13" x14ac:dyDescent="0.25">
      <c r="A89">
        <v>93</v>
      </c>
      <c r="B89" t="s">
        <v>47</v>
      </c>
      <c r="C89" s="2">
        <v>1725738.601486</v>
      </c>
      <c r="D89">
        <v>92.438017000000002</v>
      </c>
      <c r="E89">
        <f t="shared" si="10"/>
        <v>0.78276847685678796</v>
      </c>
      <c r="F89">
        <v>3587</v>
      </c>
      <c r="G89">
        <f t="shared" si="7"/>
        <v>20.785303156059115</v>
      </c>
      <c r="H89">
        <v>0.1202258594319504</v>
      </c>
      <c r="I89" s="2">
        <v>162022.095283</v>
      </c>
      <c r="J89">
        <f t="shared" si="8"/>
        <v>9.3885652869725417E-2</v>
      </c>
      <c r="K89" s="2">
        <f t="shared" si="9"/>
        <v>0.14378101181496258</v>
      </c>
      <c r="L89" s="2"/>
      <c r="M89" s="2"/>
    </row>
    <row r="90" spans="1:13" x14ac:dyDescent="0.25">
      <c r="A90">
        <v>94</v>
      </c>
      <c r="B90" t="s">
        <v>102</v>
      </c>
      <c r="C90" s="2">
        <v>2060243.2107170001</v>
      </c>
      <c r="D90">
        <v>92.438017000000002</v>
      </c>
      <c r="E90">
        <f t="shared" si="10"/>
        <v>0.78276847685678796</v>
      </c>
      <c r="F90">
        <v>7399</v>
      </c>
      <c r="G90">
        <f t="shared" si="7"/>
        <v>35.91323568747508</v>
      </c>
      <c r="H90">
        <v>0.2077284893605332</v>
      </c>
      <c r="I90" s="2">
        <v>32187.146514</v>
      </c>
      <c r="J90">
        <f t="shared" si="8"/>
        <v>1.5622983901399835E-2</v>
      </c>
      <c r="K90" s="2">
        <f t="shared" si="9"/>
        <v>0.14686099880171502</v>
      </c>
      <c r="L90" s="2"/>
      <c r="M90" s="2"/>
    </row>
    <row r="91" spans="1:13" x14ac:dyDescent="0.25">
      <c r="A91">
        <v>95</v>
      </c>
      <c r="B91" t="s">
        <v>115</v>
      </c>
      <c r="C91" s="2">
        <v>923683.06812099996</v>
      </c>
      <c r="D91">
        <v>92.438017000000002</v>
      </c>
      <c r="E91">
        <f t="shared" si="10"/>
        <v>0.78276847685678796</v>
      </c>
      <c r="F91">
        <v>349</v>
      </c>
      <c r="G91">
        <f t="shared" si="7"/>
        <v>3.7783522513837173</v>
      </c>
      <c r="H91">
        <v>2.1854655823330255E-2</v>
      </c>
      <c r="I91" s="2">
        <v>22976.112754000002</v>
      </c>
      <c r="J91">
        <f t="shared" si="8"/>
        <v>2.4874454828688268E-2</v>
      </c>
      <c r="K91" s="2">
        <f t="shared" si="9"/>
        <v>8.7986877931743493E-2</v>
      </c>
      <c r="L91" s="2"/>
      <c r="M91" s="2"/>
    </row>
    <row r="92" spans="1:13" x14ac:dyDescent="0.25">
      <c r="A92">
        <v>96</v>
      </c>
      <c r="B92" t="s">
        <v>100</v>
      </c>
      <c r="C92" s="2">
        <v>2001371.254244</v>
      </c>
      <c r="D92">
        <v>92.438017000000002</v>
      </c>
      <c r="E92">
        <f t="shared" si="10"/>
        <v>0.78276847685678796</v>
      </c>
      <c r="F92">
        <v>26175</v>
      </c>
      <c r="G92">
        <f t="shared" si="7"/>
        <v>130.78533003057132</v>
      </c>
      <c r="H92">
        <v>0.75648541596724683</v>
      </c>
      <c r="I92" s="2">
        <v>184637.13233699999</v>
      </c>
      <c r="J92">
        <f t="shared" si="8"/>
        <v>9.2255313423468252E-2</v>
      </c>
      <c r="K92" s="2">
        <f t="shared" si="9"/>
        <v>0.35532408417797573</v>
      </c>
      <c r="L92" s="2"/>
      <c r="M92" s="2"/>
    </row>
    <row r="93" spans="1:13" x14ac:dyDescent="0.25">
      <c r="A93">
        <v>97</v>
      </c>
      <c r="B93" t="s">
        <v>98</v>
      </c>
      <c r="C93" s="2">
        <v>4224476.0252870005</v>
      </c>
      <c r="D93">
        <v>78.719127216723734</v>
      </c>
      <c r="E93">
        <f t="shared" si="10"/>
        <v>0.37658391090309662</v>
      </c>
      <c r="F93">
        <v>12430</v>
      </c>
      <c r="G93">
        <f t="shared" si="7"/>
        <v>29.423767410670859</v>
      </c>
      <c r="H93">
        <v>0.17019226027706522</v>
      </c>
      <c r="I93" s="2">
        <v>201088.97865400001</v>
      </c>
      <c r="J93">
        <f t="shared" si="8"/>
        <v>4.7600927890302923E-2</v>
      </c>
      <c r="K93" s="2">
        <f t="shared" si="9"/>
        <v>0.28040309242142386</v>
      </c>
      <c r="L93" s="2"/>
      <c r="M93" s="2"/>
    </row>
    <row r="94" spans="1:13" x14ac:dyDescent="0.25">
      <c r="A94">
        <v>98</v>
      </c>
      <c r="B94" t="s">
        <v>99</v>
      </c>
      <c r="C94" s="2">
        <v>4140271.154873</v>
      </c>
      <c r="D94">
        <v>83.30827556075775</v>
      </c>
      <c r="E94">
        <f t="shared" si="10"/>
        <v>0.51245796905690433</v>
      </c>
      <c r="F94">
        <v>5252</v>
      </c>
      <c r="G94">
        <f t="shared" si="7"/>
        <v>12.685159506566427</v>
      </c>
      <c r="H94">
        <v>7.3373199912349987E-2</v>
      </c>
      <c r="I94" s="2">
        <v>63213.223027</v>
      </c>
      <c r="J94">
        <f t="shared" si="8"/>
        <v>1.5267894459665896E-2</v>
      </c>
      <c r="K94" s="2">
        <f t="shared" si="9"/>
        <v>0.19206104177170388</v>
      </c>
      <c r="L94" s="2"/>
      <c r="M94" s="2"/>
    </row>
    <row r="95" spans="1:13" x14ac:dyDescent="0.25">
      <c r="A95">
        <v>99</v>
      </c>
      <c r="B95" t="s">
        <v>40</v>
      </c>
      <c r="C95" s="2">
        <v>1593025.3067910001</v>
      </c>
      <c r="D95">
        <v>87.689966498843262</v>
      </c>
      <c r="E95">
        <f t="shared" si="10"/>
        <v>0.64218969370411927</v>
      </c>
      <c r="F95">
        <v>19696</v>
      </c>
      <c r="G95">
        <f t="shared" si="7"/>
        <v>123.63896490555911</v>
      </c>
      <c r="H95">
        <v>0.71514957965452741</v>
      </c>
      <c r="I95" s="2">
        <v>95967.177299000003</v>
      </c>
      <c r="J95">
        <f t="shared" si="8"/>
        <v>6.0242092131177045E-2</v>
      </c>
      <c r="K95" s="2">
        <f t="shared" si="9"/>
        <v>0.37773399269386171</v>
      </c>
      <c r="L95" s="2"/>
      <c r="M95" s="2"/>
    </row>
    <row r="96" spans="1:13" x14ac:dyDescent="0.25">
      <c r="A96">
        <v>100</v>
      </c>
      <c r="B96" t="s">
        <v>18</v>
      </c>
      <c r="C96" s="2">
        <v>2375681.1309420001</v>
      </c>
      <c r="D96">
        <v>87.616507262921857</v>
      </c>
      <c r="E96">
        <f t="shared" si="10"/>
        <v>0.64001473579357471</v>
      </c>
      <c r="F96">
        <v>6293</v>
      </c>
      <c r="G96">
        <f t="shared" si="7"/>
        <v>26.489245202299994</v>
      </c>
      <c r="H96">
        <v>0.1532184662518053</v>
      </c>
      <c r="I96" s="2">
        <v>32608.306451</v>
      </c>
      <c r="J96">
        <f t="shared" si="8"/>
        <v>1.3725876771210547E-2</v>
      </c>
      <c r="K96" s="2">
        <f t="shared" si="9"/>
        <v>0.17564320240981368</v>
      </c>
      <c r="L96" s="2"/>
      <c r="M96" s="2"/>
    </row>
    <row r="97" spans="1:13" x14ac:dyDescent="0.25">
      <c r="A97">
        <v>101</v>
      </c>
      <c r="B97" t="s">
        <v>21</v>
      </c>
      <c r="C97" s="2">
        <v>2357007.9736310001</v>
      </c>
      <c r="D97">
        <v>90.117520872253607</v>
      </c>
      <c r="E97">
        <f t="shared" si="10"/>
        <v>0.71406395868251948</v>
      </c>
      <c r="F97">
        <v>7836</v>
      </c>
      <c r="G97">
        <f t="shared" si="7"/>
        <v>33.245538783343804</v>
      </c>
      <c r="H97">
        <v>0.19229805995591606</v>
      </c>
      <c r="I97" s="2">
        <v>32515.593252999999</v>
      </c>
      <c r="J97">
        <f t="shared" si="8"/>
        <v>1.3795283519091928E-2</v>
      </c>
      <c r="K97" s="2">
        <f t="shared" si="9"/>
        <v>0.16400979493082954</v>
      </c>
      <c r="L97" s="2"/>
      <c r="M97" s="2"/>
    </row>
    <row r="98" spans="1:13" x14ac:dyDescent="0.25">
      <c r="A98">
        <v>102</v>
      </c>
      <c r="B98" t="s">
        <v>45</v>
      </c>
      <c r="C98" s="2">
        <v>4509421.5387890004</v>
      </c>
      <c r="D98">
        <v>92.438017000000002</v>
      </c>
      <c r="E98">
        <f t="shared" si="10"/>
        <v>0.78276847685678796</v>
      </c>
      <c r="F98">
        <v>3607</v>
      </c>
      <c r="G98">
        <f t="shared" ref="G98:G113" si="11">F98/(C98/10000)</f>
        <v>7.9988086475691409</v>
      </c>
      <c r="H98">
        <v>4.6266519995662544E-2</v>
      </c>
      <c r="I98" s="2">
        <v>103422.18786999999</v>
      </c>
      <c r="J98">
        <f t="shared" ref="J98:J113" si="12">I98/C98</f>
        <v>2.293469062060095E-2</v>
      </c>
      <c r="K98" s="2">
        <f t="shared" ref="K98:K113" si="13">(J98+H98+1-E98)/3</f>
        <v>9.547757791982521E-2</v>
      </c>
      <c r="L98" s="2"/>
      <c r="M98" s="2"/>
    </row>
    <row r="99" spans="1:13" x14ac:dyDescent="0.25">
      <c r="A99">
        <v>103</v>
      </c>
      <c r="B99" t="s">
        <v>28</v>
      </c>
      <c r="C99" s="2">
        <v>1652469.0848360001</v>
      </c>
      <c r="D99">
        <v>85.635771000000005</v>
      </c>
      <c r="E99">
        <f t="shared" si="10"/>
        <v>0.5813697206404963</v>
      </c>
      <c r="F99">
        <v>17966</v>
      </c>
      <c r="G99">
        <f t="shared" si="11"/>
        <v>108.72215501558411</v>
      </c>
      <c r="H99">
        <v>0.62886812032048478</v>
      </c>
      <c r="I99" s="2">
        <v>1254544.47016</v>
      </c>
      <c r="J99">
        <f t="shared" si="12"/>
        <v>0.75919391271668346</v>
      </c>
      <c r="K99" s="2">
        <f t="shared" si="13"/>
        <v>0.60223077079889065</v>
      </c>
      <c r="L99" s="2"/>
      <c r="M99" s="2"/>
    </row>
    <row r="100" spans="1:13" x14ac:dyDescent="0.25">
      <c r="A100">
        <v>104</v>
      </c>
      <c r="B100" t="s">
        <v>54</v>
      </c>
      <c r="C100" s="2">
        <v>3986842.6583480001</v>
      </c>
      <c r="D100">
        <v>88.655643064647052</v>
      </c>
      <c r="E100">
        <f t="shared" si="10"/>
        <v>0.67078114118486354</v>
      </c>
      <c r="F100">
        <v>21202</v>
      </c>
      <c r="G100">
        <f t="shared" si="11"/>
        <v>53.179926615878351</v>
      </c>
      <c r="H100">
        <v>0.30760207507766041</v>
      </c>
      <c r="I100" s="2">
        <v>1169903.1667500001</v>
      </c>
      <c r="J100">
        <f t="shared" si="12"/>
        <v>0.29344101761837893</v>
      </c>
      <c r="K100" s="2">
        <f t="shared" si="13"/>
        <v>0.3100873171703919</v>
      </c>
      <c r="L100" s="2"/>
      <c r="M100" s="2"/>
    </row>
    <row r="101" spans="1:13" x14ac:dyDescent="0.25">
      <c r="A101">
        <v>105</v>
      </c>
      <c r="B101" t="s">
        <v>29</v>
      </c>
      <c r="C101" s="2">
        <v>1617052.1176410001</v>
      </c>
      <c r="D101">
        <v>88.129142981213164</v>
      </c>
      <c r="E101">
        <f t="shared" si="10"/>
        <v>0.65519269261194235</v>
      </c>
      <c r="F101">
        <v>1775</v>
      </c>
      <c r="G101">
        <f t="shared" si="11"/>
        <v>10.976764327110363</v>
      </c>
      <c r="H101">
        <v>6.349154087868647E-2</v>
      </c>
      <c r="I101" s="2">
        <v>204200.84620199999</v>
      </c>
      <c r="J101">
        <f t="shared" si="12"/>
        <v>0.12627969375525991</v>
      </c>
      <c r="K101" s="2">
        <f t="shared" si="13"/>
        <v>0.17819284734066801</v>
      </c>
      <c r="L101" s="2"/>
      <c r="M101" s="2"/>
    </row>
    <row r="102" spans="1:13" x14ac:dyDescent="0.25">
      <c r="A102">
        <v>106</v>
      </c>
      <c r="B102" t="s">
        <v>37</v>
      </c>
      <c r="C102" s="2">
        <v>1928784.8239800001</v>
      </c>
      <c r="D102">
        <v>88.592230171343431</v>
      </c>
      <c r="E102">
        <f t="shared" si="10"/>
        <v>0.66890363222099702</v>
      </c>
      <c r="F102">
        <v>12138</v>
      </c>
      <c r="G102">
        <f t="shared" si="11"/>
        <v>62.930814516434936</v>
      </c>
      <c r="H102">
        <v>0.36400293049300625</v>
      </c>
      <c r="I102" s="2">
        <v>187396.14931400001</v>
      </c>
      <c r="J102">
        <f t="shared" si="12"/>
        <v>9.7157623278740168E-2</v>
      </c>
      <c r="K102" s="2">
        <f t="shared" si="13"/>
        <v>0.26408564051691646</v>
      </c>
      <c r="L102" s="2"/>
      <c r="M102" s="2"/>
    </row>
    <row r="103" spans="1:13" x14ac:dyDescent="0.25">
      <c r="A103">
        <v>107</v>
      </c>
      <c r="B103" t="s">
        <v>20</v>
      </c>
      <c r="C103" s="2">
        <v>1739559.5405570001</v>
      </c>
      <c r="D103">
        <v>89.541255113661236</v>
      </c>
      <c r="E103">
        <f t="shared" si="10"/>
        <v>0.69700206368040674</v>
      </c>
      <c r="F103">
        <v>4883</v>
      </c>
      <c r="G103">
        <f t="shared" si="11"/>
        <v>28.07032404557123</v>
      </c>
      <c r="H103">
        <v>0.16236370514174403</v>
      </c>
      <c r="I103" s="2">
        <v>47015.741415999997</v>
      </c>
      <c r="J103">
        <f t="shared" si="12"/>
        <v>2.7027382690761905E-2</v>
      </c>
      <c r="K103" s="2">
        <f t="shared" si="13"/>
        <v>0.16412967471736642</v>
      </c>
      <c r="L103" s="2"/>
      <c r="M103" s="2"/>
    </row>
    <row r="104" spans="1:13" x14ac:dyDescent="0.25">
      <c r="A104">
        <v>108</v>
      </c>
      <c r="B104" t="s">
        <v>24</v>
      </c>
      <c r="C104" s="2">
        <v>3469535.2293989998</v>
      </c>
      <c r="D104">
        <v>92.438017000000002</v>
      </c>
      <c r="E104">
        <f t="shared" si="10"/>
        <v>0.78276847685678796</v>
      </c>
      <c r="F104">
        <v>4173</v>
      </c>
      <c r="G104">
        <f t="shared" si="11"/>
        <v>12.02754756498857</v>
      </c>
      <c r="H104">
        <v>6.9569456456923681E-2</v>
      </c>
      <c r="I104" s="2">
        <v>34311.426029000002</v>
      </c>
      <c r="J104">
        <f t="shared" si="12"/>
        <v>9.8893436037954564E-3</v>
      </c>
      <c r="K104" s="2">
        <f t="shared" si="13"/>
        <v>9.8896774401310353E-2</v>
      </c>
      <c r="L104" s="2"/>
      <c r="M104" s="2"/>
    </row>
    <row r="105" spans="1:13" x14ac:dyDescent="0.25">
      <c r="A105">
        <v>109</v>
      </c>
      <c r="B105" t="s">
        <v>41</v>
      </c>
      <c r="C105" s="2">
        <v>1805296.5692749999</v>
      </c>
      <c r="D105">
        <v>89.325080986692001</v>
      </c>
      <c r="E105">
        <f t="shared" si="10"/>
        <v>0.69060164824442472</v>
      </c>
      <c r="F105">
        <v>7207</v>
      </c>
      <c r="G105">
        <f t="shared" si="11"/>
        <v>39.921418578302088</v>
      </c>
      <c r="H105">
        <v>0.23091252613844482</v>
      </c>
      <c r="I105" s="2">
        <v>188872.73995700001</v>
      </c>
      <c r="J105">
        <f t="shared" si="12"/>
        <v>0.10462144734083806</v>
      </c>
      <c r="K105" s="2">
        <f t="shared" si="13"/>
        <v>0.2149774417449527</v>
      </c>
      <c r="L105" s="2"/>
      <c r="M105" s="2"/>
    </row>
    <row r="106" spans="1:13" x14ac:dyDescent="0.25">
      <c r="A106">
        <v>110</v>
      </c>
      <c r="B106" t="s">
        <v>53</v>
      </c>
      <c r="C106" s="2">
        <v>2257012.5381100001</v>
      </c>
      <c r="D106">
        <v>89.727315654282449</v>
      </c>
      <c r="E106">
        <f t="shared" si="10"/>
        <v>0.70251088554042818</v>
      </c>
      <c r="F106">
        <v>9003</v>
      </c>
      <c r="G106">
        <f t="shared" si="11"/>
        <v>39.889011903934851</v>
      </c>
      <c r="H106">
        <v>0.23072508021822513</v>
      </c>
      <c r="I106" s="2">
        <v>178146.836958</v>
      </c>
      <c r="J106">
        <f t="shared" si="12"/>
        <v>7.8930370988181744E-2</v>
      </c>
      <c r="K106" s="2">
        <f t="shared" si="13"/>
        <v>0.20238152188865957</v>
      </c>
      <c r="L106" s="2"/>
      <c r="M106" s="2"/>
    </row>
    <row r="107" spans="1:13" x14ac:dyDescent="0.25">
      <c r="A107">
        <v>111</v>
      </c>
      <c r="B107" t="s">
        <v>44</v>
      </c>
      <c r="C107" s="2">
        <v>3564474.2999089998</v>
      </c>
      <c r="D107">
        <v>92.393728891441427</v>
      </c>
      <c r="E107">
        <f t="shared" si="10"/>
        <v>0.78145720849353428</v>
      </c>
      <c r="F107">
        <v>3811</v>
      </c>
      <c r="G107">
        <f t="shared" si="11"/>
        <v>10.691618677394571</v>
      </c>
      <c r="H107">
        <v>6.1842208148585313E-2</v>
      </c>
      <c r="I107" s="2">
        <v>25562.271793</v>
      </c>
      <c r="J107">
        <f t="shared" si="12"/>
        <v>7.1714002240534031E-3</v>
      </c>
      <c r="K107" s="2">
        <f t="shared" si="13"/>
        <v>9.5852133293034811E-2</v>
      </c>
      <c r="L107" s="2"/>
      <c r="M107" s="2"/>
    </row>
    <row r="108" spans="1:13" x14ac:dyDescent="0.25">
      <c r="A108">
        <v>112</v>
      </c>
      <c r="B108" t="s">
        <v>119</v>
      </c>
      <c r="C108" s="2">
        <v>4776034.4507259997</v>
      </c>
      <c r="D108">
        <v>92.438017000000002</v>
      </c>
      <c r="E108">
        <f t="shared" si="10"/>
        <v>0.78276847685678796</v>
      </c>
      <c r="F108">
        <v>10591</v>
      </c>
      <c r="G108">
        <f t="shared" si="11"/>
        <v>22.175300679395381</v>
      </c>
      <c r="H108">
        <v>0.12826585026569823</v>
      </c>
      <c r="I108" s="2">
        <v>219658.189877</v>
      </c>
      <c r="J108">
        <f t="shared" si="12"/>
        <v>4.5991751555228E-2</v>
      </c>
      <c r="K108" s="2">
        <f t="shared" si="13"/>
        <v>0.13049637498804612</v>
      </c>
      <c r="L108" s="2"/>
      <c r="M108" s="2"/>
    </row>
    <row r="109" spans="1:13" x14ac:dyDescent="0.25">
      <c r="A109">
        <v>113</v>
      </c>
      <c r="B109" t="s">
        <v>85</v>
      </c>
      <c r="C109" s="2">
        <v>2772278.9457999999</v>
      </c>
      <c r="D109">
        <v>93.613434053223955</v>
      </c>
      <c r="E109">
        <f t="shared" si="10"/>
        <v>0.81756985460095122</v>
      </c>
      <c r="F109">
        <v>6414</v>
      </c>
      <c r="G109">
        <f t="shared" si="11"/>
        <v>23.136199947401412</v>
      </c>
      <c r="H109">
        <v>0.13382386110904165</v>
      </c>
      <c r="I109" s="2">
        <v>155763.00494300001</v>
      </c>
      <c r="J109">
        <f t="shared" si="12"/>
        <v>5.6185906248352395E-2</v>
      </c>
      <c r="K109" s="2">
        <f t="shared" si="13"/>
        <v>0.1241466375854809</v>
      </c>
      <c r="L109" s="2"/>
      <c r="M109" s="2"/>
    </row>
    <row r="110" spans="1:13" x14ac:dyDescent="0.25">
      <c r="A110">
        <v>114</v>
      </c>
      <c r="B110" t="s">
        <v>27</v>
      </c>
      <c r="C110" s="2">
        <v>2615813.655183</v>
      </c>
      <c r="D110">
        <v>90.039731316904181</v>
      </c>
      <c r="E110">
        <f t="shared" si="10"/>
        <v>0.71176079003881076</v>
      </c>
      <c r="F110">
        <v>13551</v>
      </c>
      <c r="G110">
        <f t="shared" si="11"/>
        <v>51.804148866452735</v>
      </c>
      <c r="H110">
        <v>0.29964433392420353</v>
      </c>
      <c r="I110" s="2">
        <v>265256.34226800001</v>
      </c>
      <c r="J110">
        <f t="shared" si="12"/>
        <v>0.10140490770144057</v>
      </c>
      <c r="K110" s="2">
        <f t="shared" si="13"/>
        <v>0.22976281719561112</v>
      </c>
      <c r="L110" s="2"/>
      <c r="M110" s="2"/>
    </row>
    <row r="111" spans="1:13" x14ac:dyDescent="0.25">
      <c r="A111">
        <v>115</v>
      </c>
      <c r="B111" t="s">
        <v>74</v>
      </c>
      <c r="C111" s="2">
        <v>2721091.5524690002</v>
      </c>
      <c r="D111">
        <v>89.279517812722858</v>
      </c>
      <c r="E111">
        <f t="shared" si="10"/>
        <v>0.68925262814626131</v>
      </c>
      <c r="F111">
        <v>5701</v>
      </c>
      <c r="G111">
        <f t="shared" si="11"/>
        <v>20.951150999778601</v>
      </c>
      <c r="H111">
        <v>0.12118515261119366</v>
      </c>
      <c r="I111" s="2">
        <v>113202.52112999999</v>
      </c>
      <c r="J111">
        <f t="shared" si="12"/>
        <v>4.1601878858976628E-2</v>
      </c>
      <c r="K111" s="2">
        <f t="shared" si="13"/>
        <v>0.15784480110796964</v>
      </c>
      <c r="L111" s="2"/>
      <c r="M111" s="2"/>
    </row>
    <row r="112" spans="1:13" x14ac:dyDescent="0.25">
      <c r="A112">
        <v>116</v>
      </c>
      <c r="B112" t="s">
        <v>106</v>
      </c>
      <c r="C112" s="2">
        <v>2002441.402852</v>
      </c>
      <c r="D112">
        <v>86.88352659814511</v>
      </c>
      <c r="E112">
        <f t="shared" si="10"/>
        <v>0.61831287522919232</v>
      </c>
      <c r="F112">
        <v>3903</v>
      </c>
      <c r="G112">
        <f t="shared" si="11"/>
        <v>19.491207055752582</v>
      </c>
      <c r="H112">
        <v>0.11274057934347913</v>
      </c>
      <c r="I112" s="2">
        <v>127804.840985</v>
      </c>
      <c r="J112">
        <f t="shared" si="12"/>
        <v>6.3824509822346109E-2</v>
      </c>
      <c r="K112" s="2">
        <f t="shared" si="13"/>
        <v>0.18608407131221097</v>
      </c>
      <c r="L112" s="2"/>
      <c r="M112" s="2"/>
    </row>
    <row r="113" spans="1:13" x14ac:dyDescent="0.25">
      <c r="A113">
        <v>117</v>
      </c>
      <c r="B113" t="s">
        <v>121</v>
      </c>
      <c r="C113" s="2">
        <v>7430911.7846619999</v>
      </c>
      <c r="D113">
        <v>87.857279650761285</v>
      </c>
      <c r="E113">
        <f t="shared" si="10"/>
        <v>0.64714344878661956</v>
      </c>
      <c r="F113">
        <v>4026</v>
      </c>
      <c r="G113">
        <f t="shared" si="11"/>
        <v>5.4179084837341067</v>
      </c>
      <c r="H113">
        <v>3.1338138245566402E-2</v>
      </c>
      <c r="I113" s="2">
        <v>2833.725457</v>
      </c>
      <c r="J113">
        <f t="shared" si="12"/>
        <v>3.8134290099487355E-4</v>
      </c>
      <c r="K113" s="2">
        <f t="shared" si="13"/>
        <v>0.12819201078664724</v>
      </c>
      <c r="L113" s="2"/>
      <c r="M113" s="2"/>
    </row>
    <row r="114" spans="1:13" x14ac:dyDescent="0.25">
      <c r="C114" s="1"/>
      <c r="I114" s="1"/>
      <c r="J114" s="2"/>
      <c r="K114" s="1"/>
      <c r="L114" s="2"/>
      <c r="M114" s="2"/>
    </row>
    <row r="115" spans="1:13" x14ac:dyDescent="0.25">
      <c r="C115" s="1"/>
      <c r="I115" s="5"/>
      <c r="J115" s="6"/>
      <c r="K115" s="1"/>
      <c r="L115" s="2"/>
      <c r="M115" s="2"/>
    </row>
    <row r="116" spans="1:13" x14ac:dyDescent="0.25">
      <c r="C116" s="1"/>
      <c r="K116" s="1"/>
      <c r="L116" s="2"/>
      <c r="M116" s="2"/>
    </row>
    <row r="117" spans="1:13" x14ac:dyDescent="0.25">
      <c r="C117" s="1"/>
      <c r="K117" s="1"/>
      <c r="L117" s="2"/>
      <c r="M117" s="2"/>
    </row>
    <row r="118" spans="1:13" x14ac:dyDescent="0.25">
      <c r="C118" s="1"/>
      <c r="K118" s="1"/>
      <c r="L118" s="2"/>
      <c r="M118" s="2"/>
    </row>
  </sheetData>
  <conditionalFormatting sqref="K2:K113">
    <cfRule type="duplicateValues" dxfId="4" priority="2"/>
  </conditionalFormatting>
  <conditionalFormatting sqref="C2:C113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8"/>
  <sheetViews>
    <sheetView workbookViewId="0">
      <selection activeCell="H30" sqref="H30"/>
    </sheetView>
  </sheetViews>
  <sheetFormatPr baseColWidth="10" defaultRowHeight="15" x14ac:dyDescent="0.25"/>
  <cols>
    <col min="3" max="3" width="15.42578125" customWidth="1"/>
    <col min="29" max="29" width="15.5703125" customWidth="1"/>
    <col min="30" max="30" width="11.85546875" bestFit="1" customWidth="1"/>
  </cols>
  <sheetData>
    <row r="1" spans="1:31" x14ac:dyDescent="0.25">
      <c r="A1" t="s">
        <v>0</v>
      </c>
      <c r="B1" t="s">
        <v>1</v>
      </c>
      <c r="C1" t="s">
        <v>2</v>
      </c>
      <c r="D1" t="s">
        <v>3</v>
      </c>
      <c r="F1" s="3" t="s">
        <v>4</v>
      </c>
      <c r="G1" s="3">
        <v>66</v>
      </c>
      <c r="H1" s="3">
        <v>71.823942000000002</v>
      </c>
      <c r="I1" s="3">
        <v>76.989695999999995</v>
      </c>
      <c r="J1" s="3">
        <v>81.571646000000001</v>
      </c>
      <c r="K1" s="3">
        <v>85.635771000000005</v>
      </c>
      <c r="L1" s="3">
        <v>89.240592000000007</v>
      </c>
      <c r="M1" s="3">
        <v>92.438017000000002</v>
      </c>
      <c r="N1" s="3">
        <v>95.274088000000006</v>
      </c>
      <c r="O1" s="3">
        <v>97.789642000000001</v>
      </c>
      <c r="P1" s="3">
        <v>100.020903</v>
      </c>
      <c r="Q1" s="3" t="s">
        <v>5</v>
      </c>
      <c r="R1" s="3" t="s">
        <v>6</v>
      </c>
      <c r="S1" s="3">
        <v>66</v>
      </c>
      <c r="T1" s="3">
        <v>71.823942000000002</v>
      </c>
      <c r="U1" s="3">
        <v>76.989695999999995</v>
      </c>
      <c r="V1" s="3">
        <v>81.571646000000001</v>
      </c>
      <c r="W1" s="3">
        <v>85.635771000000005</v>
      </c>
      <c r="X1" s="3">
        <v>89.240592000000007</v>
      </c>
      <c r="Y1" s="3">
        <v>92.438017000000002</v>
      </c>
      <c r="Z1" s="3">
        <v>95.274088000000006</v>
      </c>
      <c r="AA1" s="3">
        <v>97.789642000000001</v>
      </c>
      <c r="AB1" s="3">
        <v>100.020903</v>
      </c>
      <c r="AC1" t="s">
        <v>8</v>
      </c>
      <c r="AD1" t="s">
        <v>9</v>
      </c>
      <c r="AE1" s="3" t="s">
        <v>4</v>
      </c>
    </row>
    <row r="2" spans="1:31" x14ac:dyDescent="0.25">
      <c r="A2">
        <v>66</v>
      </c>
      <c r="B2">
        <v>1</v>
      </c>
      <c r="C2">
        <v>15</v>
      </c>
      <c r="D2">
        <v>2654798.8603210002</v>
      </c>
      <c r="F2" s="1">
        <v>1</v>
      </c>
      <c r="G2" s="2">
        <v>318509.96311200003</v>
      </c>
      <c r="H2" s="2">
        <v>5990763.1568799997</v>
      </c>
      <c r="I2" s="2"/>
      <c r="J2" s="2"/>
      <c r="K2" s="2"/>
      <c r="L2" s="2"/>
      <c r="M2" s="2"/>
      <c r="N2" s="2"/>
      <c r="O2" s="2"/>
      <c r="P2" s="2"/>
      <c r="Q2" s="2"/>
      <c r="R2" s="2">
        <v>6309273.1199920001</v>
      </c>
      <c r="S2">
        <f t="shared" ref="S2:S33" si="0">G2/$R2</f>
        <v>5.0482830122339652E-2</v>
      </c>
      <c r="T2">
        <f t="shared" ref="T2:T33" si="1">H2/$R2</f>
        <v>0.94951716987766033</v>
      </c>
      <c r="U2">
        <f t="shared" ref="U2:U33" si="2">I2/$R2</f>
        <v>0</v>
      </c>
      <c r="V2">
        <f t="shared" ref="V2:V33" si="3">J2/$R2</f>
        <v>0</v>
      </c>
      <c r="W2">
        <f t="shared" ref="W2:W33" si="4">K2/$R2</f>
        <v>0</v>
      </c>
      <c r="X2">
        <f t="shared" ref="X2:X33" si="5">L2/$R2</f>
        <v>0</v>
      </c>
      <c r="Y2">
        <f t="shared" ref="Y2:Y33" si="6">M2/$R2</f>
        <v>0</v>
      </c>
      <c r="Z2">
        <f t="shared" ref="Z2:Z33" si="7">N2/$R2</f>
        <v>0</v>
      </c>
      <c r="AA2">
        <f t="shared" ref="AA2:AA33" si="8">O2/$R2</f>
        <v>0</v>
      </c>
      <c r="AB2">
        <f t="shared" ref="AB2:AB33" si="9">P2/$R2</f>
        <v>0</v>
      </c>
      <c r="AC2">
        <f t="shared" ref="AC2:AC33" si="10">S2*66+T2*71.823942+U2*76.989696+V2*81.571646+W2*85.635771+X2*89.240592+Y2*92.438017+Z2*95.274088+AA2*97.789642+AB2*100.020903</f>
        <v>71.529932925371639</v>
      </c>
      <c r="AD2">
        <f t="shared" ref="AD2:AD33" si="11">AC2/100.020903</f>
        <v>0.71514984148235128</v>
      </c>
      <c r="AE2" s="1">
        <v>1</v>
      </c>
    </row>
    <row r="3" spans="1:31" x14ac:dyDescent="0.25">
      <c r="A3">
        <v>66</v>
      </c>
      <c r="B3">
        <v>1</v>
      </c>
      <c r="C3">
        <v>16</v>
      </c>
      <c r="D3">
        <v>1317069.9840180001</v>
      </c>
      <c r="F3" s="1">
        <v>2</v>
      </c>
      <c r="G3" s="2"/>
      <c r="H3" s="2">
        <v>6720708.9531760002</v>
      </c>
      <c r="I3" s="2"/>
      <c r="J3" s="2"/>
      <c r="K3" s="2"/>
      <c r="L3" s="2"/>
      <c r="M3" s="2"/>
      <c r="N3" s="2"/>
      <c r="O3" s="2"/>
      <c r="P3" s="2"/>
      <c r="Q3" s="2"/>
      <c r="R3" s="2">
        <v>6720708.9531760002</v>
      </c>
      <c r="S3">
        <f t="shared" si="0"/>
        <v>0</v>
      </c>
      <c r="T3">
        <f t="shared" si="1"/>
        <v>1</v>
      </c>
      <c r="U3">
        <f t="shared" si="2"/>
        <v>0</v>
      </c>
      <c r="V3">
        <f t="shared" si="3"/>
        <v>0</v>
      </c>
      <c r="W3">
        <f t="shared" si="4"/>
        <v>0</v>
      </c>
      <c r="X3">
        <f t="shared" si="5"/>
        <v>0</v>
      </c>
      <c r="Y3">
        <f t="shared" si="6"/>
        <v>0</v>
      </c>
      <c r="Z3">
        <f t="shared" si="7"/>
        <v>0</v>
      </c>
      <c r="AA3">
        <f t="shared" si="8"/>
        <v>0</v>
      </c>
      <c r="AB3">
        <f t="shared" si="9"/>
        <v>0</v>
      </c>
      <c r="AC3">
        <f t="shared" si="10"/>
        <v>71.823942000000002</v>
      </c>
      <c r="AD3">
        <f t="shared" si="11"/>
        <v>0.71808931778990237</v>
      </c>
      <c r="AE3" s="1">
        <v>2</v>
      </c>
    </row>
    <row r="4" spans="1:31" x14ac:dyDescent="0.25">
      <c r="A4">
        <v>66</v>
      </c>
      <c r="B4">
        <v>1</v>
      </c>
      <c r="C4">
        <v>19</v>
      </c>
      <c r="D4">
        <v>989630.08479200001</v>
      </c>
      <c r="F4" s="1">
        <v>3</v>
      </c>
      <c r="G4" s="2"/>
      <c r="H4" s="2">
        <v>4536238.2121099997</v>
      </c>
      <c r="I4" s="2"/>
      <c r="J4" s="2"/>
      <c r="K4" s="2"/>
      <c r="L4" s="2"/>
      <c r="M4" s="2"/>
      <c r="N4" s="2"/>
      <c r="O4" s="2"/>
      <c r="P4" s="2"/>
      <c r="Q4" s="2"/>
      <c r="R4" s="2">
        <v>4536238.2121099997</v>
      </c>
      <c r="S4">
        <f t="shared" si="0"/>
        <v>0</v>
      </c>
      <c r="T4">
        <f t="shared" si="1"/>
        <v>1</v>
      </c>
      <c r="U4">
        <f t="shared" si="2"/>
        <v>0</v>
      </c>
      <c r="V4">
        <f t="shared" si="3"/>
        <v>0</v>
      </c>
      <c r="W4">
        <f t="shared" si="4"/>
        <v>0</v>
      </c>
      <c r="X4">
        <f t="shared" si="5"/>
        <v>0</v>
      </c>
      <c r="Y4">
        <f t="shared" si="6"/>
        <v>0</v>
      </c>
      <c r="Z4">
        <f t="shared" si="7"/>
        <v>0</v>
      </c>
      <c r="AA4">
        <f t="shared" si="8"/>
        <v>0</v>
      </c>
      <c r="AB4">
        <f t="shared" si="9"/>
        <v>0</v>
      </c>
      <c r="AC4">
        <f t="shared" si="10"/>
        <v>71.823942000000002</v>
      </c>
      <c r="AD4">
        <f t="shared" si="11"/>
        <v>0.71808931778990237</v>
      </c>
      <c r="AE4" s="1">
        <v>3</v>
      </c>
    </row>
    <row r="5" spans="1:31" x14ac:dyDescent="0.25">
      <c r="A5">
        <v>66</v>
      </c>
      <c r="B5">
        <v>1</v>
      </c>
      <c r="C5">
        <v>17</v>
      </c>
      <c r="D5">
        <v>145418.16024500001</v>
      </c>
      <c r="F5" s="1">
        <v>9</v>
      </c>
      <c r="G5" s="2">
        <v>3106171.79678</v>
      </c>
      <c r="H5" s="2">
        <v>451699.14824900002</v>
      </c>
      <c r="I5" s="2"/>
      <c r="J5" s="2"/>
      <c r="K5" s="2"/>
      <c r="L5" s="2"/>
      <c r="M5" s="2"/>
      <c r="N5" s="2"/>
      <c r="O5" s="2"/>
      <c r="P5" s="2"/>
      <c r="Q5" s="2"/>
      <c r="R5" s="2">
        <v>3557870.9450289998</v>
      </c>
      <c r="S5">
        <f t="shared" si="0"/>
        <v>0.87304228983344478</v>
      </c>
      <c r="T5">
        <f t="shared" si="1"/>
        <v>0.12695771016655533</v>
      </c>
      <c r="U5">
        <f t="shared" si="2"/>
        <v>0</v>
      </c>
      <c r="V5">
        <f t="shared" si="3"/>
        <v>0</v>
      </c>
      <c r="W5">
        <f t="shared" si="4"/>
        <v>0</v>
      </c>
      <c r="X5">
        <f t="shared" si="5"/>
        <v>0</v>
      </c>
      <c r="Y5">
        <f t="shared" si="6"/>
        <v>0</v>
      </c>
      <c r="Z5">
        <f t="shared" si="7"/>
        <v>0</v>
      </c>
      <c r="AA5">
        <f t="shared" si="8"/>
        <v>0</v>
      </c>
      <c r="AB5">
        <f t="shared" si="9"/>
        <v>0</v>
      </c>
      <c r="AC5">
        <f t="shared" si="10"/>
        <v>66.739394340462837</v>
      </c>
      <c r="AD5">
        <f t="shared" si="11"/>
        <v>0.6672544672033488</v>
      </c>
      <c r="AE5" s="1">
        <v>9</v>
      </c>
    </row>
    <row r="6" spans="1:31" x14ac:dyDescent="0.25">
      <c r="A6">
        <v>66</v>
      </c>
      <c r="B6">
        <v>1</v>
      </c>
      <c r="C6">
        <v>18</v>
      </c>
      <c r="D6">
        <v>689140.14196100004</v>
      </c>
      <c r="F6" s="1">
        <v>10</v>
      </c>
      <c r="G6" s="2">
        <v>3452630.5831940002</v>
      </c>
      <c r="H6" s="2"/>
      <c r="I6" s="2"/>
      <c r="J6" s="2"/>
      <c r="K6" s="2"/>
      <c r="L6" s="2"/>
      <c r="M6" s="2"/>
      <c r="N6" s="2"/>
      <c r="O6" s="2"/>
      <c r="P6" s="2"/>
      <c r="Q6" s="2"/>
      <c r="R6" s="2">
        <v>3452630.5831940002</v>
      </c>
      <c r="S6">
        <f t="shared" si="0"/>
        <v>1</v>
      </c>
      <c r="T6">
        <f t="shared" si="1"/>
        <v>0</v>
      </c>
      <c r="U6">
        <f t="shared" si="2"/>
        <v>0</v>
      </c>
      <c r="V6">
        <f t="shared" si="3"/>
        <v>0</v>
      </c>
      <c r="W6">
        <f t="shared" si="4"/>
        <v>0</v>
      </c>
      <c r="X6">
        <f t="shared" si="5"/>
        <v>0</v>
      </c>
      <c r="Y6">
        <f t="shared" si="6"/>
        <v>0</v>
      </c>
      <c r="Z6">
        <f t="shared" si="7"/>
        <v>0</v>
      </c>
      <c r="AA6">
        <f t="shared" si="8"/>
        <v>0</v>
      </c>
      <c r="AB6">
        <f t="shared" si="9"/>
        <v>0</v>
      </c>
      <c r="AC6">
        <f t="shared" si="10"/>
        <v>66</v>
      </c>
      <c r="AD6">
        <f t="shared" si="11"/>
        <v>0.6598620690317103</v>
      </c>
      <c r="AE6" s="1">
        <v>10</v>
      </c>
    </row>
    <row r="7" spans="1:31" x14ac:dyDescent="0.25">
      <c r="A7">
        <v>66</v>
      </c>
      <c r="B7">
        <v>1</v>
      </c>
      <c r="C7">
        <v>12</v>
      </c>
      <c r="D7">
        <v>2906623.9334499999</v>
      </c>
      <c r="F7" s="1">
        <v>11</v>
      </c>
      <c r="G7" s="2">
        <v>2752765.2129119998</v>
      </c>
      <c r="H7" s="2"/>
      <c r="I7" s="2"/>
      <c r="J7" s="2"/>
      <c r="K7" s="2"/>
      <c r="L7" s="2"/>
      <c r="M7" s="2"/>
      <c r="N7" s="2"/>
      <c r="O7" s="2"/>
      <c r="P7" s="2"/>
      <c r="Q7" s="2"/>
      <c r="R7" s="2">
        <v>2752765.2129119998</v>
      </c>
      <c r="S7">
        <f t="shared" si="0"/>
        <v>1</v>
      </c>
      <c r="T7">
        <f t="shared" si="1"/>
        <v>0</v>
      </c>
      <c r="U7">
        <f t="shared" si="2"/>
        <v>0</v>
      </c>
      <c r="V7">
        <f t="shared" si="3"/>
        <v>0</v>
      </c>
      <c r="W7">
        <f t="shared" si="4"/>
        <v>0</v>
      </c>
      <c r="X7">
        <f t="shared" si="5"/>
        <v>0</v>
      </c>
      <c r="Y7">
        <f t="shared" si="6"/>
        <v>0</v>
      </c>
      <c r="Z7">
        <f t="shared" si="7"/>
        <v>0</v>
      </c>
      <c r="AA7">
        <f t="shared" si="8"/>
        <v>0</v>
      </c>
      <c r="AB7">
        <f t="shared" si="9"/>
        <v>0</v>
      </c>
      <c r="AC7">
        <f t="shared" si="10"/>
        <v>66</v>
      </c>
      <c r="AD7">
        <f t="shared" si="11"/>
        <v>0.6598620690317103</v>
      </c>
      <c r="AE7" s="1">
        <v>11</v>
      </c>
    </row>
    <row r="8" spans="1:31" x14ac:dyDescent="0.25">
      <c r="A8">
        <v>66</v>
      </c>
      <c r="B8">
        <v>1</v>
      </c>
      <c r="C8">
        <v>10</v>
      </c>
      <c r="D8">
        <v>3452630.5831940002</v>
      </c>
      <c r="F8" s="1">
        <v>12</v>
      </c>
      <c r="G8" s="2">
        <v>2906623.9334499999</v>
      </c>
      <c r="H8" s="2"/>
      <c r="I8" s="2"/>
      <c r="J8" s="2"/>
      <c r="K8" s="2"/>
      <c r="L8" s="2"/>
      <c r="M8" s="2"/>
      <c r="N8" s="2"/>
      <c r="O8" s="2"/>
      <c r="P8" s="2"/>
      <c r="Q8" s="2"/>
      <c r="R8" s="2">
        <v>2906623.9334499999</v>
      </c>
      <c r="S8">
        <f t="shared" si="0"/>
        <v>1</v>
      </c>
      <c r="T8">
        <f t="shared" si="1"/>
        <v>0</v>
      </c>
      <c r="U8">
        <f t="shared" si="2"/>
        <v>0</v>
      </c>
      <c r="V8">
        <f t="shared" si="3"/>
        <v>0</v>
      </c>
      <c r="W8">
        <f t="shared" si="4"/>
        <v>0</v>
      </c>
      <c r="X8">
        <f t="shared" si="5"/>
        <v>0</v>
      </c>
      <c r="Y8">
        <f t="shared" si="6"/>
        <v>0</v>
      </c>
      <c r="Z8">
        <f t="shared" si="7"/>
        <v>0</v>
      </c>
      <c r="AA8">
        <f t="shared" si="8"/>
        <v>0</v>
      </c>
      <c r="AB8">
        <f t="shared" si="9"/>
        <v>0</v>
      </c>
      <c r="AC8">
        <f t="shared" si="10"/>
        <v>66</v>
      </c>
      <c r="AD8">
        <f t="shared" si="11"/>
        <v>0.6598620690317103</v>
      </c>
      <c r="AE8" s="1">
        <v>12</v>
      </c>
    </row>
    <row r="9" spans="1:31" x14ac:dyDescent="0.25">
      <c r="A9">
        <v>66</v>
      </c>
      <c r="B9">
        <v>1</v>
      </c>
      <c r="C9">
        <v>13</v>
      </c>
      <c r="D9">
        <v>6722616.4627660001</v>
      </c>
      <c r="F9" s="1">
        <v>13</v>
      </c>
      <c r="G9" s="2">
        <v>6722616.4627660001</v>
      </c>
      <c r="H9" s="2"/>
      <c r="I9" s="2"/>
      <c r="J9" s="2"/>
      <c r="K9" s="2"/>
      <c r="L9" s="2"/>
      <c r="M9" s="2"/>
      <c r="N9" s="2"/>
      <c r="O9" s="2"/>
      <c r="P9" s="2"/>
      <c r="Q9" s="2"/>
      <c r="R9" s="2">
        <v>6722616.4627660001</v>
      </c>
      <c r="S9">
        <f t="shared" si="0"/>
        <v>1</v>
      </c>
      <c r="T9">
        <f t="shared" si="1"/>
        <v>0</v>
      </c>
      <c r="U9">
        <f t="shared" si="2"/>
        <v>0</v>
      </c>
      <c r="V9">
        <f t="shared" si="3"/>
        <v>0</v>
      </c>
      <c r="W9">
        <f t="shared" si="4"/>
        <v>0</v>
      </c>
      <c r="X9">
        <f t="shared" si="5"/>
        <v>0</v>
      </c>
      <c r="Y9">
        <f t="shared" si="6"/>
        <v>0</v>
      </c>
      <c r="Z9">
        <f t="shared" si="7"/>
        <v>0</v>
      </c>
      <c r="AA9">
        <f t="shared" si="8"/>
        <v>0</v>
      </c>
      <c r="AB9">
        <f t="shared" si="9"/>
        <v>0</v>
      </c>
      <c r="AC9">
        <f t="shared" si="10"/>
        <v>66</v>
      </c>
      <c r="AD9">
        <f t="shared" si="11"/>
        <v>0.6598620690317103</v>
      </c>
      <c r="AE9" s="1">
        <v>13</v>
      </c>
    </row>
    <row r="10" spans="1:31" x14ac:dyDescent="0.25">
      <c r="A10">
        <v>66</v>
      </c>
      <c r="B10">
        <v>1</v>
      </c>
      <c r="C10">
        <v>11</v>
      </c>
      <c r="D10">
        <v>2752765.2129119998</v>
      </c>
      <c r="F10" s="1">
        <v>14</v>
      </c>
      <c r="G10" s="2">
        <v>2313523.5023670001</v>
      </c>
      <c r="H10" s="2">
        <v>2613387.659523</v>
      </c>
      <c r="I10" s="2"/>
      <c r="J10" s="2"/>
      <c r="K10" s="2"/>
      <c r="L10" s="2"/>
      <c r="M10" s="2"/>
      <c r="N10" s="2"/>
      <c r="O10" s="2"/>
      <c r="P10" s="2"/>
      <c r="Q10" s="2"/>
      <c r="R10" s="2">
        <v>4926911.1618900001</v>
      </c>
      <c r="S10">
        <f t="shared" si="0"/>
        <v>0.46956874730404419</v>
      </c>
      <c r="T10">
        <f t="shared" si="1"/>
        <v>0.53043125269595581</v>
      </c>
      <c r="U10">
        <f t="shared" si="2"/>
        <v>0</v>
      </c>
      <c r="V10">
        <f t="shared" si="3"/>
        <v>0</v>
      </c>
      <c r="W10">
        <f t="shared" si="4"/>
        <v>0</v>
      </c>
      <c r="X10">
        <f t="shared" si="5"/>
        <v>0</v>
      </c>
      <c r="Y10">
        <f t="shared" si="6"/>
        <v>0</v>
      </c>
      <c r="Z10">
        <f t="shared" si="7"/>
        <v>0</v>
      </c>
      <c r="AA10">
        <f t="shared" si="8"/>
        <v>0</v>
      </c>
      <c r="AB10">
        <f t="shared" si="9"/>
        <v>0</v>
      </c>
      <c r="AC10">
        <f t="shared" si="10"/>
        <v>69.089200850688599</v>
      </c>
      <c r="AD10">
        <f t="shared" si="11"/>
        <v>0.69074762153155722</v>
      </c>
      <c r="AE10" s="1">
        <v>14</v>
      </c>
    </row>
    <row r="11" spans="1:31" x14ac:dyDescent="0.25">
      <c r="A11">
        <v>66</v>
      </c>
      <c r="B11">
        <v>1</v>
      </c>
      <c r="C11">
        <v>14</v>
      </c>
      <c r="D11">
        <v>2313523.5023670001</v>
      </c>
      <c r="F11" s="1">
        <v>15</v>
      </c>
      <c r="G11" s="2">
        <v>2654798.8603210002</v>
      </c>
      <c r="H11" s="2">
        <v>201265.35386800001</v>
      </c>
      <c r="I11" s="2"/>
      <c r="J11" s="2"/>
      <c r="K11" s="2"/>
      <c r="L11" s="2"/>
      <c r="M11" s="2"/>
      <c r="N11" s="2"/>
      <c r="O11" s="2"/>
      <c r="P11" s="2"/>
      <c r="Q11" s="2"/>
      <c r="R11" s="2">
        <v>2856064.2141890004</v>
      </c>
      <c r="S11">
        <f t="shared" si="0"/>
        <v>0.92953052215419085</v>
      </c>
      <c r="T11">
        <f t="shared" si="1"/>
        <v>7.046947784580912E-2</v>
      </c>
      <c r="U11">
        <f t="shared" si="2"/>
        <v>0</v>
      </c>
      <c r="V11">
        <f t="shared" si="3"/>
        <v>0</v>
      </c>
      <c r="W11">
        <f t="shared" si="4"/>
        <v>0</v>
      </c>
      <c r="X11">
        <f t="shared" si="5"/>
        <v>0</v>
      </c>
      <c r="Y11">
        <f t="shared" si="6"/>
        <v>0</v>
      </c>
      <c r="Z11">
        <f t="shared" si="7"/>
        <v>0</v>
      </c>
      <c r="AA11">
        <f t="shared" si="8"/>
        <v>0</v>
      </c>
      <c r="AB11">
        <f t="shared" si="9"/>
        <v>0</v>
      </c>
      <c r="AC11">
        <f t="shared" si="10"/>
        <v>66.410410151744273</v>
      </c>
      <c r="AD11">
        <f t="shared" si="11"/>
        <v>0.66396531284809801</v>
      </c>
      <c r="AE11" s="1">
        <v>15</v>
      </c>
    </row>
    <row r="12" spans="1:31" x14ac:dyDescent="0.25">
      <c r="A12">
        <v>66</v>
      </c>
      <c r="B12">
        <v>1</v>
      </c>
      <c r="C12">
        <v>9</v>
      </c>
      <c r="D12">
        <v>3106171.79678</v>
      </c>
      <c r="F12" s="1">
        <v>16</v>
      </c>
      <c r="G12" s="2">
        <v>1317069.9840180001</v>
      </c>
      <c r="H12" s="2">
        <v>3161328.7252799999</v>
      </c>
      <c r="I12" s="2">
        <v>108580.349128</v>
      </c>
      <c r="J12" s="2"/>
      <c r="K12" s="2"/>
      <c r="L12" s="2"/>
      <c r="M12" s="2"/>
      <c r="N12" s="2"/>
      <c r="O12" s="2"/>
      <c r="P12" s="2"/>
      <c r="Q12" s="2"/>
      <c r="R12" s="2">
        <v>4586979.0584260002</v>
      </c>
      <c r="S12">
        <f t="shared" si="0"/>
        <v>0.28713232984977838</v>
      </c>
      <c r="T12">
        <f t="shared" si="1"/>
        <v>0.68919624114542932</v>
      </c>
      <c r="U12">
        <f t="shared" si="2"/>
        <v>2.3671429004792278E-2</v>
      </c>
      <c r="V12">
        <f t="shared" si="3"/>
        <v>0</v>
      </c>
      <c r="W12">
        <f t="shared" si="4"/>
        <v>0</v>
      </c>
      <c r="X12">
        <f t="shared" si="5"/>
        <v>0</v>
      </c>
      <c r="Y12">
        <f t="shared" si="6"/>
        <v>0</v>
      </c>
      <c r="Z12">
        <f t="shared" si="7"/>
        <v>0</v>
      </c>
      <c r="AA12">
        <f t="shared" si="8"/>
        <v>0</v>
      </c>
      <c r="AB12">
        <f t="shared" si="9"/>
        <v>0</v>
      </c>
      <c r="AC12">
        <f t="shared" si="10"/>
        <v>70.273980743697251</v>
      </c>
      <c r="AD12">
        <f t="shared" si="11"/>
        <v>0.70259294443379749</v>
      </c>
      <c r="AE12" s="1">
        <v>16</v>
      </c>
    </row>
    <row r="13" spans="1:31" x14ac:dyDescent="0.25">
      <c r="A13">
        <v>66</v>
      </c>
      <c r="B13">
        <v>1</v>
      </c>
      <c r="C13">
        <v>1</v>
      </c>
      <c r="D13">
        <v>318509.96311200003</v>
      </c>
      <c r="F13" s="1">
        <v>17</v>
      </c>
      <c r="G13" s="2">
        <v>145418.16024500001</v>
      </c>
      <c r="H13" s="2">
        <v>4237303.7038519997</v>
      </c>
      <c r="I13" s="2"/>
      <c r="J13" s="2"/>
      <c r="K13" s="2"/>
      <c r="L13" s="2"/>
      <c r="M13" s="2"/>
      <c r="N13" s="2"/>
      <c r="O13" s="2"/>
      <c r="P13" s="2"/>
      <c r="Q13" s="2"/>
      <c r="R13" s="2">
        <v>4382721.8640970001</v>
      </c>
      <c r="S13">
        <f t="shared" si="0"/>
        <v>3.3179874232096958E-2</v>
      </c>
      <c r="T13">
        <f t="shared" si="1"/>
        <v>0.96682012576790299</v>
      </c>
      <c r="U13">
        <f t="shared" si="2"/>
        <v>0</v>
      </c>
      <c r="V13">
        <f t="shared" si="3"/>
        <v>0</v>
      </c>
      <c r="W13">
        <f t="shared" si="4"/>
        <v>0</v>
      </c>
      <c r="X13">
        <f t="shared" si="5"/>
        <v>0</v>
      </c>
      <c r="Y13">
        <f t="shared" si="6"/>
        <v>0</v>
      </c>
      <c r="Z13">
        <f t="shared" si="7"/>
        <v>0</v>
      </c>
      <c r="AA13">
        <f t="shared" si="8"/>
        <v>0</v>
      </c>
      <c r="AB13">
        <f t="shared" si="9"/>
        <v>0</v>
      </c>
      <c r="AC13">
        <f t="shared" si="10"/>
        <v>71.630704336904969</v>
      </c>
      <c r="AD13">
        <f t="shared" si="11"/>
        <v>0.71615734499922445</v>
      </c>
      <c r="AE13" s="1">
        <v>17</v>
      </c>
    </row>
    <row r="14" spans="1:31" x14ac:dyDescent="0.25">
      <c r="A14">
        <v>71.823942000000002</v>
      </c>
      <c r="B14">
        <v>1</v>
      </c>
      <c r="C14">
        <v>88</v>
      </c>
      <c r="D14">
        <v>77948.433583999999</v>
      </c>
      <c r="F14" s="1">
        <v>18</v>
      </c>
      <c r="G14" s="2">
        <v>689140.14196100004</v>
      </c>
      <c r="H14" s="2">
        <v>2597416.442082</v>
      </c>
      <c r="I14" s="2"/>
      <c r="J14" s="2"/>
      <c r="K14" s="2"/>
      <c r="L14" s="2"/>
      <c r="M14" s="2"/>
      <c r="N14" s="2"/>
      <c r="O14" s="2"/>
      <c r="P14" s="2"/>
      <c r="Q14" s="2"/>
      <c r="R14" s="2">
        <v>3286556.5840429999</v>
      </c>
      <c r="S14">
        <f t="shared" si="0"/>
        <v>0.20968455109123527</v>
      </c>
      <c r="T14">
        <f t="shared" si="1"/>
        <v>0.79031544890876482</v>
      </c>
      <c r="U14">
        <f t="shared" si="2"/>
        <v>0</v>
      </c>
      <c r="V14">
        <f t="shared" si="3"/>
        <v>0</v>
      </c>
      <c r="W14">
        <f t="shared" si="4"/>
        <v>0</v>
      </c>
      <c r="X14">
        <f t="shared" si="5"/>
        <v>0</v>
      </c>
      <c r="Y14">
        <f t="shared" si="6"/>
        <v>0</v>
      </c>
      <c r="Z14">
        <f t="shared" si="7"/>
        <v>0</v>
      </c>
      <c r="AA14">
        <f t="shared" si="8"/>
        <v>0</v>
      </c>
      <c r="AB14">
        <f t="shared" si="9"/>
        <v>0</v>
      </c>
      <c r="AC14">
        <f t="shared" si="10"/>
        <v>70.602751336148614</v>
      </c>
      <c r="AD14">
        <f t="shared" si="11"/>
        <v>0.70587996327276326</v>
      </c>
      <c r="AE14" s="1">
        <v>18</v>
      </c>
    </row>
    <row r="15" spans="1:31" x14ac:dyDescent="0.25">
      <c r="A15">
        <v>71.823942000000002</v>
      </c>
      <c r="B15">
        <v>1</v>
      </c>
      <c r="C15">
        <v>27</v>
      </c>
      <c r="D15">
        <v>2572771.2116200002</v>
      </c>
      <c r="F15" s="1">
        <v>19</v>
      </c>
      <c r="G15" s="2">
        <v>989630.08479200001</v>
      </c>
      <c r="H15" s="2">
        <v>3344398.9027940002</v>
      </c>
      <c r="I15" s="2"/>
      <c r="J15" s="2"/>
      <c r="K15" s="2"/>
      <c r="L15" s="2"/>
      <c r="M15" s="2"/>
      <c r="N15" s="2"/>
      <c r="O15" s="2"/>
      <c r="P15" s="2"/>
      <c r="Q15" s="2"/>
      <c r="R15" s="2">
        <v>4334028.987586</v>
      </c>
      <c r="S15">
        <f t="shared" si="0"/>
        <v>0.22833951679294412</v>
      </c>
      <c r="T15">
        <f t="shared" si="1"/>
        <v>0.77166048320705594</v>
      </c>
      <c r="U15">
        <f t="shared" si="2"/>
        <v>0</v>
      </c>
      <c r="V15">
        <f t="shared" si="3"/>
        <v>0</v>
      </c>
      <c r="W15">
        <f t="shared" si="4"/>
        <v>0</v>
      </c>
      <c r="X15">
        <f t="shared" si="5"/>
        <v>0</v>
      </c>
      <c r="Y15">
        <f t="shared" si="6"/>
        <v>0</v>
      </c>
      <c r="Z15">
        <f t="shared" si="7"/>
        <v>0</v>
      </c>
      <c r="AA15">
        <f t="shared" si="8"/>
        <v>0</v>
      </c>
      <c r="AB15">
        <f t="shared" si="9"/>
        <v>0</v>
      </c>
      <c r="AC15">
        <f t="shared" si="10"/>
        <v>70.494105897889881</v>
      </c>
      <c r="AD15">
        <f t="shared" si="11"/>
        <v>0.7047937359442743</v>
      </c>
      <c r="AE15" s="1">
        <v>19</v>
      </c>
    </row>
    <row r="16" spans="1:31" x14ac:dyDescent="0.25">
      <c r="A16">
        <v>71.823942000000002</v>
      </c>
      <c r="B16">
        <v>1</v>
      </c>
      <c r="C16">
        <v>15</v>
      </c>
      <c r="D16">
        <v>201265.35386800001</v>
      </c>
      <c r="F16" s="1">
        <v>20</v>
      </c>
      <c r="G16" s="2"/>
      <c r="H16" s="2">
        <v>1643529.1297939999</v>
      </c>
      <c r="I16" s="2">
        <v>1204211.8820869999</v>
      </c>
      <c r="J16" s="2"/>
      <c r="K16" s="2"/>
      <c r="L16" s="2"/>
      <c r="M16" s="2"/>
      <c r="N16" s="2"/>
      <c r="O16" s="2"/>
      <c r="P16" s="2"/>
      <c r="Q16" s="2"/>
      <c r="R16" s="2">
        <v>2847741.0118809999</v>
      </c>
      <c r="S16">
        <f t="shared" si="0"/>
        <v>0</v>
      </c>
      <c r="T16">
        <f t="shared" si="1"/>
        <v>0.57713434014436948</v>
      </c>
      <c r="U16">
        <f t="shared" si="2"/>
        <v>0.42286565985563052</v>
      </c>
      <c r="V16">
        <f t="shared" si="3"/>
        <v>0</v>
      </c>
      <c r="W16">
        <f t="shared" si="4"/>
        <v>0</v>
      </c>
      <c r="X16">
        <f t="shared" si="5"/>
        <v>0</v>
      </c>
      <c r="Y16">
        <f t="shared" si="6"/>
        <v>0</v>
      </c>
      <c r="Z16">
        <f t="shared" si="7"/>
        <v>0</v>
      </c>
      <c r="AA16">
        <f t="shared" si="8"/>
        <v>0</v>
      </c>
      <c r="AB16">
        <f t="shared" si="9"/>
        <v>0</v>
      </c>
      <c r="AC16">
        <f t="shared" si="10"/>
        <v>74.008361973861867</v>
      </c>
      <c r="AD16">
        <f t="shared" si="11"/>
        <v>0.73992895238970058</v>
      </c>
      <c r="AE16" s="1">
        <v>20</v>
      </c>
    </row>
    <row r="17" spans="1:31" x14ac:dyDescent="0.25">
      <c r="A17">
        <v>71.823942000000002</v>
      </c>
      <c r="B17">
        <v>1</v>
      </c>
      <c r="C17">
        <v>16</v>
      </c>
      <c r="D17">
        <v>3161328.7252799999</v>
      </c>
      <c r="F17" s="1">
        <v>21</v>
      </c>
      <c r="G17" s="2"/>
      <c r="H17" s="2"/>
      <c r="I17" s="2">
        <v>1676442.288379</v>
      </c>
      <c r="J17" s="2">
        <v>1071726.0733040001</v>
      </c>
      <c r="K17" s="2"/>
      <c r="L17" s="2"/>
      <c r="M17" s="2"/>
      <c r="N17" s="2"/>
      <c r="O17" s="2"/>
      <c r="P17" s="2"/>
      <c r="Q17" s="2"/>
      <c r="R17" s="2">
        <v>2748168.3616829999</v>
      </c>
      <c r="S17">
        <f t="shared" si="0"/>
        <v>0</v>
      </c>
      <c r="T17">
        <f t="shared" si="1"/>
        <v>0</v>
      </c>
      <c r="U17">
        <f t="shared" si="2"/>
        <v>0.61002168271536816</v>
      </c>
      <c r="V17">
        <f t="shared" si="3"/>
        <v>0.38997831728463195</v>
      </c>
      <c r="W17">
        <f t="shared" si="4"/>
        <v>0</v>
      </c>
      <c r="X17">
        <f t="shared" si="5"/>
        <v>0</v>
      </c>
      <c r="Y17">
        <f t="shared" si="6"/>
        <v>0</v>
      </c>
      <c r="Z17">
        <f t="shared" si="7"/>
        <v>0</v>
      </c>
      <c r="AA17">
        <f t="shared" si="8"/>
        <v>0</v>
      </c>
      <c r="AB17">
        <f t="shared" si="9"/>
        <v>0</v>
      </c>
      <c r="AC17">
        <f t="shared" si="10"/>
        <v>78.776557150882326</v>
      </c>
      <c r="AD17">
        <f t="shared" si="11"/>
        <v>0.7876009392844846</v>
      </c>
      <c r="AE17" s="1">
        <v>21</v>
      </c>
    </row>
    <row r="18" spans="1:31" x14ac:dyDescent="0.25">
      <c r="A18">
        <v>71.823942000000002</v>
      </c>
      <c r="B18">
        <v>1</v>
      </c>
      <c r="C18">
        <v>89</v>
      </c>
      <c r="D18">
        <v>12772.942617000001</v>
      </c>
      <c r="F18" s="1">
        <v>22</v>
      </c>
      <c r="G18" s="2"/>
      <c r="H18" s="2"/>
      <c r="I18" s="2"/>
      <c r="J18" s="2">
        <v>1996923.4050070001</v>
      </c>
      <c r="K18" s="2">
        <v>1365632.8030119999</v>
      </c>
      <c r="L18" s="2"/>
      <c r="M18" s="2"/>
      <c r="N18" s="2"/>
      <c r="O18" s="2"/>
      <c r="P18" s="2"/>
      <c r="Q18" s="2"/>
      <c r="R18" s="2">
        <v>3362556.208019</v>
      </c>
      <c r="S18">
        <f t="shared" si="0"/>
        <v>0</v>
      </c>
      <c r="T18">
        <f t="shared" si="1"/>
        <v>0</v>
      </c>
      <c r="U18">
        <f t="shared" si="2"/>
        <v>0</v>
      </c>
      <c r="V18">
        <f t="shared" si="3"/>
        <v>0.59387063932039308</v>
      </c>
      <c r="W18">
        <f t="shared" si="4"/>
        <v>0.40612936067960698</v>
      </c>
      <c r="X18">
        <f t="shared" si="5"/>
        <v>0</v>
      </c>
      <c r="Y18">
        <f t="shared" si="6"/>
        <v>0</v>
      </c>
      <c r="Z18">
        <f t="shared" si="7"/>
        <v>0</v>
      </c>
      <c r="AA18">
        <f t="shared" si="8"/>
        <v>0</v>
      </c>
      <c r="AB18">
        <f t="shared" si="9"/>
        <v>0</v>
      </c>
      <c r="AC18">
        <f t="shared" si="10"/>
        <v>83.222206487972016</v>
      </c>
      <c r="AD18">
        <f t="shared" si="11"/>
        <v>0.83204814185662779</v>
      </c>
      <c r="AE18" s="1">
        <v>22</v>
      </c>
    </row>
    <row r="19" spans="1:31" x14ac:dyDescent="0.25">
      <c r="A19">
        <v>71.823942000000002</v>
      </c>
      <c r="B19">
        <v>1</v>
      </c>
      <c r="C19">
        <v>19</v>
      </c>
      <c r="D19">
        <v>3344398.9027940002</v>
      </c>
      <c r="F19" s="1">
        <v>23</v>
      </c>
      <c r="G19" s="2"/>
      <c r="H19" s="2">
        <v>4204834.1044020001</v>
      </c>
      <c r="I19" s="2"/>
      <c r="J19" s="2"/>
      <c r="K19" s="2"/>
      <c r="L19" s="2"/>
      <c r="M19" s="2"/>
      <c r="N19" s="2"/>
      <c r="O19" s="2"/>
      <c r="P19" s="2"/>
      <c r="Q19" s="2"/>
      <c r="R19" s="2">
        <v>4204834.1044020001</v>
      </c>
      <c r="S19">
        <f t="shared" si="0"/>
        <v>0</v>
      </c>
      <c r="T19">
        <f t="shared" si="1"/>
        <v>1</v>
      </c>
      <c r="U19">
        <f t="shared" si="2"/>
        <v>0</v>
      </c>
      <c r="V19">
        <f t="shared" si="3"/>
        <v>0</v>
      </c>
      <c r="W19">
        <f t="shared" si="4"/>
        <v>0</v>
      </c>
      <c r="X19">
        <f t="shared" si="5"/>
        <v>0</v>
      </c>
      <c r="Y19">
        <f t="shared" si="6"/>
        <v>0</v>
      </c>
      <c r="Z19">
        <f t="shared" si="7"/>
        <v>0</v>
      </c>
      <c r="AA19">
        <f t="shared" si="8"/>
        <v>0</v>
      </c>
      <c r="AB19">
        <f t="shared" si="9"/>
        <v>0</v>
      </c>
      <c r="AC19">
        <f t="shared" si="10"/>
        <v>71.823942000000002</v>
      </c>
      <c r="AD19">
        <f t="shared" si="11"/>
        <v>0.71808931778990237</v>
      </c>
      <c r="AE19" s="1">
        <v>23</v>
      </c>
    </row>
    <row r="20" spans="1:31" x14ac:dyDescent="0.25">
      <c r="A20">
        <v>71.823942000000002</v>
      </c>
      <c r="B20">
        <v>1</v>
      </c>
      <c r="C20">
        <v>24</v>
      </c>
      <c r="D20">
        <v>3840141.4545800001</v>
      </c>
      <c r="F20" s="1">
        <v>24</v>
      </c>
      <c r="G20" s="2"/>
      <c r="H20" s="2">
        <v>3840141.4545800001</v>
      </c>
      <c r="I20" s="2">
        <v>3725811.228414</v>
      </c>
      <c r="J20" s="2"/>
      <c r="K20" s="2"/>
      <c r="L20" s="2"/>
      <c r="M20" s="2"/>
      <c r="N20" s="2"/>
      <c r="O20" s="2"/>
      <c r="P20" s="2"/>
      <c r="Q20" s="2"/>
      <c r="R20" s="2">
        <v>7565952.6829940006</v>
      </c>
      <c r="S20">
        <f t="shared" si="0"/>
        <v>0</v>
      </c>
      <c r="T20">
        <f t="shared" si="1"/>
        <v>0.50755557369681814</v>
      </c>
      <c r="U20">
        <f t="shared" si="2"/>
        <v>0.49244442630318186</v>
      </c>
      <c r="V20">
        <f t="shared" si="3"/>
        <v>0</v>
      </c>
      <c r="W20">
        <f t="shared" si="4"/>
        <v>0</v>
      </c>
      <c r="X20">
        <f t="shared" si="5"/>
        <v>0</v>
      </c>
      <c r="Y20">
        <f t="shared" si="6"/>
        <v>0</v>
      </c>
      <c r="Z20">
        <f t="shared" si="7"/>
        <v>0</v>
      </c>
      <c r="AA20">
        <f t="shared" si="8"/>
        <v>0</v>
      </c>
      <c r="AB20">
        <f t="shared" si="9"/>
        <v>0</v>
      </c>
      <c r="AC20">
        <f t="shared" si="10"/>
        <v>74.36778876495336</v>
      </c>
      <c r="AD20">
        <f t="shared" si="11"/>
        <v>0.74352246914780762</v>
      </c>
      <c r="AE20" s="1">
        <v>24</v>
      </c>
    </row>
    <row r="21" spans="1:31" x14ac:dyDescent="0.25">
      <c r="A21">
        <v>71.823942000000002</v>
      </c>
      <c r="B21">
        <v>1</v>
      </c>
      <c r="C21">
        <v>23</v>
      </c>
      <c r="D21">
        <v>4204834.1044020001</v>
      </c>
      <c r="F21" s="1">
        <v>25</v>
      </c>
      <c r="G21" s="2"/>
      <c r="H21" s="2"/>
      <c r="I21" s="2">
        <v>3106890.6934480001</v>
      </c>
      <c r="J21" s="2">
        <v>827888.229559</v>
      </c>
      <c r="K21" s="2"/>
      <c r="L21" s="2"/>
      <c r="M21" s="2"/>
      <c r="N21" s="2"/>
      <c r="O21" s="2"/>
      <c r="P21" s="2"/>
      <c r="Q21" s="2"/>
      <c r="R21" s="2">
        <v>3934778.9230070002</v>
      </c>
      <c r="S21">
        <f t="shared" si="0"/>
        <v>0</v>
      </c>
      <c r="T21">
        <f t="shared" si="1"/>
        <v>0</v>
      </c>
      <c r="U21">
        <f t="shared" si="2"/>
        <v>0.78959726943786746</v>
      </c>
      <c r="V21">
        <f t="shared" si="3"/>
        <v>0.21040273056213254</v>
      </c>
      <c r="W21">
        <f t="shared" si="4"/>
        <v>0</v>
      </c>
      <c r="X21">
        <f t="shared" si="5"/>
        <v>0</v>
      </c>
      <c r="Y21">
        <f t="shared" si="6"/>
        <v>0</v>
      </c>
      <c r="Z21">
        <f t="shared" si="7"/>
        <v>0</v>
      </c>
      <c r="AA21">
        <f t="shared" si="8"/>
        <v>0</v>
      </c>
      <c r="AB21">
        <f t="shared" si="9"/>
        <v>0</v>
      </c>
      <c r="AC21">
        <f t="shared" si="10"/>
        <v>77.953750791299157</v>
      </c>
      <c r="AD21">
        <f t="shared" si="11"/>
        <v>0.77937459524134822</v>
      </c>
      <c r="AE21" s="1">
        <v>25</v>
      </c>
    </row>
    <row r="22" spans="1:31" x14ac:dyDescent="0.25">
      <c r="A22">
        <v>71.823942000000002</v>
      </c>
      <c r="B22">
        <v>1</v>
      </c>
      <c r="C22">
        <v>3</v>
      </c>
      <c r="D22">
        <v>4536238.2121099997</v>
      </c>
      <c r="F22" s="1">
        <v>26</v>
      </c>
      <c r="G22" s="2"/>
      <c r="H22" s="2"/>
      <c r="I22" s="2"/>
      <c r="J22" s="2">
        <v>2415034.9228130002</v>
      </c>
      <c r="K22" s="2">
        <v>2318404.509602</v>
      </c>
      <c r="L22" s="2"/>
      <c r="M22" s="2"/>
      <c r="N22" s="2"/>
      <c r="O22" s="2"/>
      <c r="P22" s="2"/>
      <c r="Q22" s="2"/>
      <c r="R22" s="2">
        <v>4733439.4324150002</v>
      </c>
      <c r="S22">
        <f t="shared" si="0"/>
        <v>0</v>
      </c>
      <c r="T22">
        <f t="shared" si="1"/>
        <v>0</v>
      </c>
      <c r="U22">
        <f t="shared" si="2"/>
        <v>0</v>
      </c>
      <c r="V22">
        <f t="shared" si="3"/>
        <v>0.51020720921760054</v>
      </c>
      <c r="W22">
        <f t="shared" si="4"/>
        <v>0.48979279078239951</v>
      </c>
      <c r="X22">
        <f t="shared" si="5"/>
        <v>0</v>
      </c>
      <c r="Y22">
        <f t="shared" si="6"/>
        <v>0</v>
      </c>
      <c r="Z22">
        <f t="shared" si="7"/>
        <v>0</v>
      </c>
      <c r="AA22">
        <f t="shared" si="8"/>
        <v>0</v>
      </c>
      <c r="AB22">
        <f t="shared" si="9"/>
        <v>0</v>
      </c>
      <c r="AC22">
        <f t="shared" si="10"/>
        <v>83.562225125838523</v>
      </c>
      <c r="AD22">
        <f t="shared" si="11"/>
        <v>0.83544761764286934</v>
      </c>
      <c r="AE22" s="1">
        <v>26</v>
      </c>
    </row>
    <row r="23" spans="1:31" x14ac:dyDescent="0.25">
      <c r="A23">
        <v>71.823942000000002</v>
      </c>
      <c r="B23">
        <v>1</v>
      </c>
      <c r="C23">
        <v>2</v>
      </c>
      <c r="D23">
        <v>6720708.9531760002</v>
      </c>
      <c r="F23" s="1">
        <v>27</v>
      </c>
      <c r="G23" s="2"/>
      <c r="H23" s="2">
        <v>2572771.2116200002</v>
      </c>
      <c r="I23" s="2">
        <v>3956237.3446320002</v>
      </c>
      <c r="J23" s="2"/>
      <c r="K23" s="2"/>
      <c r="L23" s="2"/>
      <c r="M23" s="2"/>
      <c r="N23" s="2"/>
      <c r="O23" s="2"/>
      <c r="P23" s="2"/>
      <c r="Q23" s="2"/>
      <c r="R23" s="2">
        <v>6529008.5562520009</v>
      </c>
      <c r="S23">
        <f t="shared" si="0"/>
        <v>0</v>
      </c>
      <c r="T23">
        <f t="shared" si="1"/>
        <v>0.39405235717701498</v>
      </c>
      <c r="U23">
        <f t="shared" si="2"/>
        <v>0.60594764282298497</v>
      </c>
      <c r="V23">
        <f t="shared" si="3"/>
        <v>0</v>
      </c>
      <c r="W23">
        <f t="shared" si="4"/>
        <v>0</v>
      </c>
      <c r="X23">
        <f t="shared" si="5"/>
        <v>0</v>
      </c>
      <c r="Y23">
        <f t="shared" si="6"/>
        <v>0</v>
      </c>
      <c r="Z23">
        <f t="shared" si="7"/>
        <v>0</v>
      </c>
      <c r="AA23">
        <f t="shared" si="8"/>
        <v>0</v>
      </c>
      <c r="AB23">
        <f t="shared" si="9"/>
        <v>0</v>
      </c>
      <c r="AC23">
        <f t="shared" si="10"/>
        <v>74.954118459703395</v>
      </c>
      <c r="AD23">
        <f t="shared" si="11"/>
        <v>0.74938454074648164</v>
      </c>
      <c r="AE23" s="1">
        <v>27</v>
      </c>
    </row>
    <row r="24" spans="1:31" x14ac:dyDescent="0.25">
      <c r="A24">
        <v>71.823942000000002</v>
      </c>
      <c r="B24">
        <v>1</v>
      </c>
      <c r="C24">
        <v>17</v>
      </c>
      <c r="D24">
        <v>4237303.7038519997</v>
      </c>
      <c r="F24" s="1">
        <v>28</v>
      </c>
      <c r="G24" s="2"/>
      <c r="H24" s="2">
        <v>25684.410958</v>
      </c>
      <c r="I24" s="2">
        <v>6970648.5393139999</v>
      </c>
      <c r="J24" s="2">
        <v>104557.586087</v>
      </c>
      <c r="K24" s="2"/>
      <c r="L24" s="2"/>
      <c r="M24" s="2"/>
      <c r="N24" s="2"/>
      <c r="O24" s="2"/>
      <c r="P24" s="2"/>
      <c r="Q24" s="2"/>
      <c r="R24" s="2">
        <v>7100890.536359</v>
      </c>
      <c r="S24">
        <f t="shared" si="0"/>
        <v>0</v>
      </c>
      <c r="T24">
        <f t="shared" si="1"/>
        <v>3.6170689896551692E-3</v>
      </c>
      <c r="U24">
        <f t="shared" si="2"/>
        <v>0.98165835730347961</v>
      </c>
      <c r="V24">
        <f t="shared" si="3"/>
        <v>1.4724573706865248E-2</v>
      </c>
      <c r="W24">
        <f t="shared" si="4"/>
        <v>0</v>
      </c>
      <c r="X24">
        <f t="shared" si="5"/>
        <v>0</v>
      </c>
      <c r="Y24">
        <f t="shared" si="6"/>
        <v>0</v>
      </c>
      <c r="Z24">
        <f t="shared" si="7"/>
        <v>0</v>
      </c>
      <c r="AA24">
        <f t="shared" si="8"/>
        <v>0</v>
      </c>
      <c r="AB24">
        <f t="shared" si="9"/>
        <v>0</v>
      </c>
      <c r="AC24">
        <f t="shared" si="10"/>
        <v>77.038478371894584</v>
      </c>
      <c r="AD24">
        <f t="shared" si="11"/>
        <v>0.77022378384140944</v>
      </c>
      <c r="AE24" s="1">
        <v>28</v>
      </c>
    </row>
    <row r="25" spans="1:31" x14ac:dyDescent="0.25">
      <c r="A25">
        <v>71.823942000000002</v>
      </c>
      <c r="B25">
        <v>1</v>
      </c>
      <c r="C25">
        <v>18</v>
      </c>
      <c r="D25">
        <v>2597416.442082</v>
      </c>
      <c r="F25" s="1">
        <v>29</v>
      </c>
      <c r="G25" s="2"/>
      <c r="H25" s="2"/>
      <c r="I25" s="2">
        <v>144218.76168699999</v>
      </c>
      <c r="J25" s="2">
        <v>3588430.57675</v>
      </c>
      <c r="K25" s="2"/>
      <c r="L25" s="2"/>
      <c r="M25" s="2"/>
      <c r="N25" s="2"/>
      <c r="O25" s="2"/>
      <c r="P25" s="2"/>
      <c r="Q25" s="2"/>
      <c r="R25" s="2">
        <v>3732649.3384369998</v>
      </c>
      <c r="S25">
        <f t="shared" si="0"/>
        <v>0</v>
      </c>
      <c r="T25">
        <f t="shared" si="1"/>
        <v>0</v>
      </c>
      <c r="U25">
        <f t="shared" si="2"/>
        <v>3.8637104268516631E-2</v>
      </c>
      <c r="V25">
        <f t="shared" si="3"/>
        <v>0.96136289573148337</v>
      </c>
      <c r="W25">
        <f t="shared" si="4"/>
        <v>0</v>
      </c>
      <c r="X25">
        <f t="shared" si="5"/>
        <v>0</v>
      </c>
      <c r="Y25">
        <f t="shared" si="6"/>
        <v>0</v>
      </c>
      <c r="Z25">
        <f t="shared" si="7"/>
        <v>0</v>
      </c>
      <c r="AA25">
        <f t="shared" si="8"/>
        <v>0</v>
      </c>
      <c r="AB25">
        <f t="shared" si="9"/>
        <v>0</v>
      </c>
      <c r="AC25">
        <f t="shared" si="10"/>
        <v>81.394612720096873</v>
      </c>
      <c r="AD25">
        <f t="shared" si="11"/>
        <v>0.81377602359875589</v>
      </c>
      <c r="AE25" s="1">
        <v>29</v>
      </c>
    </row>
    <row r="26" spans="1:31" x14ac:dyDescent="0.25">
      <c r="A26">
        <v>71.823942000000002</v>
      </c>
      <c r="B26">
        <v>1</v>
      </c>
      <c r="C26">
        <v>20</v>
      </c>
      <c r="D26">
        <v>1643529.1297939999</v>
      </c>
      <c r="F26" s="1">
        <v>30</v>
      </c>
      <c r="G26" s="2"/>
      <c r="H26" s="2"/>
      <c r="I26" s="2"/>
      <c r="J26" s="2">
        <v>2388346.848338</v>
      </c>
      <c r="K26" s="2">
        <v>2149478.9506649999</v>
      </c>
      <c r="L26" s="2"/>
      <c r="M26" s="2"/>
      <c r="N26" s="2"/>
      <c r="O26" s="2"/>
      <c r="P26" s="2"/>
      <c r="Q26" s="2"/>
      <c r="R26" s="2">
        <v>4537825.7990029994</v>
      </c>
      <c r="S26">
        <f t="shared" si="0"/>
        <v>0</v>
      </c>
      <c r="T26">
        <f t="shared" si="1"/>
        <v>0</v>
      </c>
      <c r="U26">
        <f t="shared" si="2"/>
        <v>0</v>
      </c>
      <c r="V26">
        <f t="shared" si="3"/>
        <v>0.52631964163603218</v>
      </c>
      <c r="W26">
        <f t="shared" si="4"/>
        <v>0.47368035836396793</v>
      </c>
      <c r="X26">
        <f t="shared" si="5"/>
        <v>0</v>
      </c>
      <c r="Y26">
        <f t="shared" si="6"/>
        <v>0</v>
      </c>
      <c r="Z26">
        <f t="shared" si="7"/>
        <v>0</v>
      </c>
      <c r="AA26">
        <f t="shared" si="8"/>
        <v>0</v>
      </c>
      <c r="AB26">
        <f t="shared" si="9"/>
        <v>0</v>
      </c>
      <c r="AC26">
        <f t="shared" si="10"/>
        <v>83.496742186435966</v>
      </c>
      <c r="AD26">
        <f t="shared" si="11"/>
        <v>0.83479292509922609</v>
      </c>
      <c r="AE26" s="1">
        <v>30</v>
      </c>
    </row>
    <row r="27" spans="1:31" x14ac:dyDescent="0.25">
      <c r="A27">
        <v>71.823942000000002</v>
      </c>
      <c r="B27">
        <v>1</v>
      </c>
      <c r="C27">
        <v>14</v>
      </c>
      <c r="D27">
        <v>2613387.659523</v>
      </c>
      <c r="F27" s="1">
        <v>31</v>
      </c>
      <c r="G27" s="2"/>
      <c r="H27" s="2"/>
      <c r="I27" s="2"/>
      <c r="J27" s="2"/>
      <c r="K27" s="2">
        <v>2220623.5469769998</v>
      </c>
      <c r="L27" s="2">
        <v>865181.28183999995</v>
      </c>
      <c r="M27" s="2"/>
      <c r="N27" s="2"/>
      <c r="O27" s="2"/>
      <c r="P27" s="2"/>
      <c r="Q27" s="2"/>
      <c r="R27" s="2">
        <v>3085804.8288169997</v>
      </c>
      <c r="S27">
        <f t="shared" si="0"/>
        <v>0</v>
      </c>
      <c r="T27">
        <f t="shared" si="1"/>
        <v>0</v>
      </c>
      <c r="U27">
        <f t="shared" si="2"/>
        <v>0</v>
      </c>
      <c r="V27">
        <f t="shared" si="3"/>
        <v>0</v>
      </c>
      <c r="W27">
        <f t="shared" si="4"/>
        <v>0.7196254041213348</v>
      </c>
      <c r="X27">
        <f t="shared" si="5"/>
        <v>0.2803745958786652</v>
      </c>
      <c r="Y27">
        <f t="shared" si="6"/>
        <v>0</v>
      </c>
      <c r="Z27">
        <f t="shared" si="7"/>
        <v>0</v>
      </c>
      <c r="AA27">
        <f t="shared" si="8"/>
        <v>0</v>
      </c>
      <c r="AB27">
        <f t="shared" si="9"/>
        <v>0</v>
      </c>
      <c r="AC27">
        <f t="shared" si="10"/>
        <v>86.646471231089933</v>
      </c>
      <c r="AD27">
        <f t="shared" si="11"/>
        <v>0.86628363304308431</v>
      </c>
      <c r="AE27" s="1">
        <v>31</v>
      </c>
    </row>
    <row r="28" spans="1:31" x14ac:dyDescent="0.25">
      <c r="A28">
        <v>71.823942000000002</v>
      </c>
      <c r="B28">
        <v>1</v>
      </c>
      <c r="C28">
        <v>97</v>
      </c>
      <c r="D28">
        <v>319215.21363999997</v>
      </c>
      <c r="F28" s="1">
        <v>32</v>
      </c>
      <c r="G28" s="2"/>
      <c r="H28" s="2"/>
      <c r="I28" s="2"/>
      <c r="J28" s="2"/>
      <c r="K28" s="2"/>
      <c r="L28" s="2">
        <v>1818911.1066940001</v>
      </c>
      <c r="M28" s="2">
        <v>2181430.0213819998</v>
      </c>
      <c r="N28" s="2"/>
      <c r="O28" s="2"/>
      <c r="P28" s="2"/>
      <c r="Q28" s="2"/>
      <c r="R28" s="2">
        <v>4000341.1280760001</v>
      </c>
      <c r="S28">
        <f t="shared" si="0"/>
        <v>0</v>
      </c>
      <c r="T28">
        <f t="shared" si="1"/>
        <v>0</v>
      </c>
      <c r="U28">
        <f t="shared" si="2"/>
        <v>0</v>
      </c>
      <c r="V28">
        <f t="shared" si="3"/>
        <v>0</v>
      </c>
      <c r="W28">
        <f t="shared" si="4"/>
        <v>0</v>
      </c>
      <c r="X28">
        <f t="shared" si="5"/>
        <v>0.45468899987757333</v>
      </c>
      <c r="Y28">
        <f t="shared" si="6"/>
        <v>0.54531100012242661</v>
      </c>
      <c r="Z28">
        <f t="shared" si="7"/>
        <v>0</v>
      </c>
      <c r="AA28">
        <f t="shared" si="8"/>
        <v>0</v>
      </c>
      <c r="AB28">
        <f t="shared" si="9"/>
        <v>0</v>
      </c>
      <c r="AC28">
        <f t="shared" si="10"/>
        <v>90.984183024566448</v>
      </c>
      <c r="AD28">
        <f t="shared" si="11"/>
        <v>0.90965168575379129</v>
      </c>
      <c r="AE28" s="1">
        <v>32</v>
      </c>
    </row>
    <row r="29" spans="1:31" x14ac:dyDescent="0.25">
      <c r="A29">
        <v>71.823942000000002</v>
      </c>
      <c r="B29">
        <v>1</v>
      </c>
      <c r="C29">
        <v>9</v>
      </c>
      <c r="D29">
        <v>451699.14824900002</v>
      </c>
      <c r="F29" s="1">
        <v>33</v>
      </c>
      <c r="G29" s="2"/>
      <c r="H29" s="2"/>
      <c r="I29" s="2"/>
      <c r="J29" s="2"/>
      <c r="K29" s="2"/>
      <c r="L29" s="2"/>
      <c r="M29" s="2">
        <v>2349173.634511</v>
      </c>
      <c r="N29" s="2"/>
      <c r="O29" s="2"/>
      <c r="P29" s="2"/>
      <c r="Q29" s="2"/>
      <c r="R29" s="2">
        <v>2349173.634511</v>
      </c>
      <c r="S29">
        <f t="shared" si="0"/>
        <v>0</v>
      </c>
      <c r="T29">
        <f t="shared" si="1"/>
        <v>0</v>
      </c>
      <c r="U29">
        <f t="shared" si="2"/>
        <v>0</v>
      </c>
      <c r="V29">
        <f t="shared" si="3"/>
        <v>0</v>
      </c>
      <c r="W29">
        <f t="shared" si="4"/>
        <v>0</v>
      </c>
      <c r="X29">
        <f t="shared" si="5"/>
        <v>0</v>
      </c>
      <c r="Y29">
        <f t="shared" si="6"/>
        <v>1</v>
      </c>
      <c r="Z29">
        <f t="shared" si="7"/>
        <v>0</v>
      </c>
      <c r="AA29">
        <f t="shared" si="8"/>
        <v>0</v>
      </c>
      <c r="AB29">
        <f t="shared" si="9"/>
        <v>0</v>
      </c>
      <c r="AC29">
        <f t="shared" si="10"/>
        <v>92.438017000000002</v>
      </c>
      <c r="AD29">
        <f t="shared" si="11"/>
        <v>0.92418698719406678</v>
      </c>
      <c r="AE29" s="1">
        <v>33</v>
      </c>
    </row>
    <row r="30" spans="1:31" x14ac:dyDescent="0.25">
      <c r="A30">
        <v>71.823942000000002</v>
      </c>
      <c r="B30">
        <v>1</v>
      </c>
      <c r="C30">
        <v>28</v>
      </c>
      <c r="D30">
        <v>25684.410958</v>
      </c>
      <c r="F30" s="1">
        <v>34</v>
      </c>
      <c r="G30" s="2"/>
      <c r="H30" s="2"/>
      <c r="I30" s="2"/>
      <c r="J30" s="2"/>
      <c r="K30" s="2"/>
      <c r="L30" s="2">
        <v>2346148.9037310001</v>
      </c>
      <c r="M30" s="2">
        <v>279221.02413600002</v>
      </c>
      <c r="N30" s="2"/>
      <c r="O30" s="2"/>
      <c r="P30" s="2"/>
      <c r="Q30" s="2"/>
      <c r="R30" s="2">
        <v>2625369.927867</v>
      </c>
      <c r="S30">
        <f t="shared" si="0"/>
        <v>0</v>
      </c>
      <c r="T30">
        <f t="shared" si="1"/>
        <v>0</v>
      </c>
      <c r="U30">
        <f t="shared" si="2"/>
        <v>0</v>
      </c>
      <c r="V30">
        <f t="shared" si="3"/>
        <v>0</v>
      </c>
      <c r="W30">
        <f t="shared" si="4"/>
        <v>0</v>
      </c>
      <c r="X30">
        <f t="shared" si="5"/>
        <v>0.89364507410090777</v>
      </c>
      <c r="Y30">
        <f t="shared" si="6"/>
        <v>0.10635492589909228</v>
      </c>
      <c r="Z30">
        <f t="shared" si="7"/>
        <v>0</v>
      </c>
      <c r="AA30">
        <f t="shared" si="8"/>
        <v>0</v>
      </c>
      <c r="AB30">
        <f t="shared" si="9"/>
        <v>0</v>
      </c>
      <c r="AC30">
        <f t="shared" si="10"/>
        <v>89.580653898942913</v>
      </c>
      <c r="AD30">
        <f t="shared" si="11"/>
        <v>0.89561932768136387</v>
      </c>
      <c r="AE30" s="1">
        <v>34</v>
      </c>
    </row>
    <row r="31" spans="1:31" x14ac:dyDescent="0.25">
      <c r="A31">
        <v>71.823942000000002</v>
      </c>
      <c r="B31">
        <v>1</v>
      </c>
      <c r="C31">
        <v>1</v>
      </c>
      <c r="D31">
        <v>5990763.1568799997</v>
      </c>
      <c r="F31" s="1">
        <v>35</v>
      </c>
      <c r="G31" s="2"/>
      <c r="H31" s="2"/>
      <c r="I31" s="2"/>
      <c r="J31" s="2"/>
      <c r="K31" s="2"/>
      <c r="L31" s="2">
        <v>168252.48044300001</v>
      </c>
      <c r="M31" s="2">
        <v>1164145.3084849999</v>
      </c>
      <c r="N31" s="2"/>
      <c r="O31" s="2"/>
      <c r="P31" s="2"/>
      <c r="Q31" s="2"/>
      <c r="R31" s="2">
        <v>1332397.788928</v>
      </c>
      <c r="S31">
        <f t="shared" si="0"/>
        <v>0</v>
      </c>
      <c r="T31">
        <f t="shared" si="1"/>
        <v>0</v>
      </c>
      <c r="U31">
        <f t="shared" si="2"/>
        <v>0</v>
      </c>
      <c r="V31">
        <f t="shared" si="3"/>
        <v>0</v>
      </c>
      <c r="W31">
        <f t="shared" si="4"/>
        <v>0</v>
      </c>
      <c r="X31">
        <f t="shared" si="5"/>
        <v>0.12627796431452351</v>
      </c>
      <c r="Y31">
        <f t="shared" si="6"/>
        <v>0.87372203568547646</v>
      </c>
      <c r="Z31">
        <f t="shared" si="7"/>
        <v>0</v>
      </c>
      <c r="AA31">
        <f t="shared" si="8"/>
        <v>0</v>
      </c>
      <c r="AB31">
        <f t="shared" si="9"/>
        <v>0</v>
      </c>
      <c r="AC31">
        <f t="shared" si="10"/>
        <v>92.034252679951635</v>
      </c>
      <c r="AD31">
        <f t="shared" si="11"/>
        <v>0.9201501878057593</v>
      </c>
      <c r="AE31" s="1">
        <v>35</v>
      </c>
    </row>
    <row r="32" spans="1:31" x14ac:dyDescent="0.25">
      <c r="A32">
        <v>76.989695999999995</v>
      </c>
      <c r="B32">
        <v>2</v>
      </c>
      <c r="C32">
        <v>88</v>
      </c>
      <c r="D32">
        <v>1701622.7891309999</v>
      </c>
      <c r="F32" s="1">
        <v>36</v>
      </c>
      <c r="G32" s="2"/>
      <c r="H32" s="2"/>
      <c r="I32" s="2"/>
      <c r="J32" s="2"/>
      <c r="K32" s="2"/>
      <c r="L32" s="2">
        <v>2076891.787333</v>
      </c>
      <c r="M32" s="2">
        <v>2589.8681809999998</v>
      </c>
      <c r="N32" s="2"/>
      <c r="O32" s="2"/>
      <c r="P32" s="2"/>
      <c r="Q32" s="2"/>
      <c r="R32" s="2">
        <v>2079481.655514</v>
      </c>
      <c r="S32">
        <f t="shared" si="0"/>
        <v>0</v>
      </c>
      <c r="T32">
        <f t="shared" si="1"/>
        <v>0</v>
      </c>
      <c r="U32">
        <f t="shared" si="2"/>
        <v>0</v>
      </c>
      <c r="V32">
        <f t="shared" si="3"/>
        <v>0</v>
      </c>
      <c r="W32">
        <f t="shared" si="4"/>
        <v>0</v>
      </c>
      <c r="X32">
        <f t="shared" si="5"/>
        <v>0.99875456069827173</v>
      </c>
      <c r="Y32">
        <f t="shared" si="6"/>
        <v>1.2454393017282204E-3</v>
      </c>
      <c r="Z32">
        <f t="shared" si="7"/>
        <v>0</v>
      </c>
      <c r="AA32">
        <f t="shared" si="8"/>
        <v>0</v>
      </c>
      <c r="AB32">
        <f t="shared" si="9"/>
        <v>0</v>
      </c>
      <c r="AC32">
        <f t="shared" si="10"/>
        <v>89.244574198759324</v>
      </c>
      <c r="AD32">
        <f t="shared" si="11"/>
        <v>0.89225923304011079</v>
      </c>
      <c r="AE32" s="1">
        <v>36</v>
      </c>
    </row>
    <row r="33" spans="1:31" x14ac:dyDescent="0.25">
      <c r="A33">
        <v>76.989695999999995</v>
      </c>
      <c r="B33">
        <v>2</v>
      </c>
      <c r="C33">
        <v>27</v>
      </c>
      <c r="D33">
        <v>3956237.3446320002</v>
      </c>
      <c r="F33" s="1">
        <v>37</v>
      </c>
      <c r="G33" s="2"/>
      <c r="H33" s="2"/>
      <c r="I33" s="2"/>
      <c r="J33" s="2"/>
      <c r="K33" s="2"/>
      <c r="L33" s="2"/>
      <c r="M33" s="2">
        <v>2004635.1507989999</v>
      </c>
      <c r="N33" s="2"/>
      <c r="O33" s="2"/>
      <c r="P33" s="2"/>
      <c r="Q33" s="2"/>
      <c r="R33" s="2">
        <v>2004635.1507989999</v>
      </c>
      <c r="S33">
        <f t="shared" si="0"/>
        <v>0</v>
      </c>
      <c r="T33">
        <f t="shared" si="1"/>
        <v>0</v>
      </c>
      <c r="U33">
        <f t="shared" si="2"/>
        <v>0</v>
      </c>
      <c r="V33">
        <f t="shared" si="3"/>
        <v>0</v>
      </c>
      <c r="W33">
        <f t="shared" si="4"/>
        <v>0</v>
      </c>
      <c r="X33">
        <f t="shared" si="5"/>
        <v>0</v>
      </c>
      <c r="Y33">
        <f t="shared" si="6"/>
        <v>1</v>
      </c>
      <c r="Z33">
        <f t="shared" si="7"/>
        <v>0</v>
      </c>
      <c r="AA33">
        <f t="shared" si="8"/>
        <v>0</v>
      </c>
      <c r="AB33">
        <f t="shared" si="9"/>
        <v>0</v>
      </c>
      <c r="AC33">
        <f t="shared" si="10"/>
        <v>92.438017000000002</v>
      </c>
      <c r="AD33">
        <f t="shared" si="11"/>
        <v>0.92418698719406678</v>
      </c>
      <c r="AE33" s="1">
        <v>37</v>
      </c>
    </row>
    <row r="34" spans="1:31" x14ac:dyDescent="0.25">
      <c r="A34">
        <v>76.989695999999995</v>
      </c>
      <c r="B34">
        <v>2</v>
      </c>
      <c r="C34">
        <v>16</v>
      </c>
      <c r="D34">
        <v>108580.349128</v>
      </c>
      <c r="F34" s="1">
        <v>38</v>
      </c>
      <c r="G34" s="2"/>
      <c r="H34" s="2"/>
      <c r="I34" s="2"/>
      <c r="J34" s="2"/>
      <c r="K34" s="2"/>
      <c r="L34" s="2">
        <v>2065309.3912239999</v>
      </c>
      <c r="M34" s="2">
        <v>1481862.356372</v>
      </c>
      <c r="N34" s="2"/>
      <c r="O34" s="2"/>
      <c r="P34" s="2"/>
      <c r="Q34" s="2"/>
      <c r="R34" s="2">
        <v>3547171.7475959999</v>
      </c>
      <c r="S34">
        <f t="shared" ref="S34:S65" si="12">G34/$R34</f>
        <v>0</v>
      </c>
      <c r="T34">
        <f t="shared" ref="T34:T65" si="13">H34/$R34</f>
        <v>0</v>
      </c>
      <c r="U34">
        <f t="shared" ref="U34:U65" si="14">I34/$R34</f>
        <v>0</v>
      </c>
      <c r="V34">
        <f t="shared" ref="V34:V65" si="15">J34/$R34</f>
        <v>0</v>
      </c>
      <c r="W34">
        <f t="shared" ref="W34:W65" si="16">K34/$R34</f>
        <v>0</v>
      </c>
      <c r="X34">
        <f t="shared" ref="X34:X65" si="17">L34/$R34</f>
        <v>0.58224115948817756</v>
      </c>
      <c r="Y34">
        <f t="shared" ref="Y34:Y65" si="18">M34/$R34</f>
        <v>0.41775884051182249</v>
      </c>
      <c r="Z34">
        <f t="shared" ref="Z34:Z65" si="19">N34/$R34</f>
        <v>0</v>
      </c>
      <c r="AA34">
        <f t="shared" ref="AA34:AA65" si="20">O34/$R34</f>
        <v>0</v>
      </c>
      <c r="AB34">
        <f t="shared" ref="AB34:AB65" si="21">P34/$R34</f>
        <v>0</v>
      </c>
      <c r="AC34">
        <f t="shared" ref="AC34:AC65" si="22">S34*66+T34*71.823942+U34*76.989696+V34*81.571646+W34*85.635771+X34*89.240592+Y34*92.438017+Z34*95.274088+AA34*97.789642+AB34*100.020903</f>
        <v>90.576344560623511</v>
      </c>
      <c r="AD34">
        <f t="shared" ref="AD34:AD65" si="23">AC34/100.020903</f>
        <v>0.90557415344094128</v>
      </c>
      <c r="AE34" s="1">
        <v>38</v>
      </c>
    </row>
    <row r="35" spans="1:31" x14ac:dyDescent="0.25">
      <c r="A35">
        <v>76.989695999999995</v>
      </c>
      <c r="B35">
        <v>2</v>
      </c>
      <c r="C35">
        <v>21</v>
      </c>
      <c r="D35">
        <v>1676442.288379</v>
      </c>
      <c r="F35" s="1">
        <v>39</v>
      </c>
      <c r="G35" s="2"/>
      <c r="H35" s="2"/>
      <c r="I35" s="2"/>
      <c r="J35" s="2"/>
      <c r="K35" s="2"/>
      <c r="L35" s="2">
        <v>3795837.1094209999</v>
      </c>
      <c r="M35" s="2"/>
      <c r="N35" s="2"/>
      <c r="O35" s="2"/>
      <c r="P35" s="2"/>
      <c r="Q35" s="2"/>
      <c r="R35" s="2">
        <v>3795837.1094209999</v>
      </c>
      <c r="S35">
        <f t="shared" si="12"/>
        <v>0</v>
      </c>
      <c r="T35">
        <f t="shared" si="13"/>
        <v>0</v>
      </c>
      <c r="U35">
        <f t="shared" si="14"/>
        <v>0</v>
      </c>
      <c r="V35">
        <f t="shared" si="15"/>
        <v>0</v>
      </c>
      <c r="W35">
        <f t="shared" si="16"/>
        <v>0</v>
      </c>
      <c r="X35">
        <f t="shared" si="17"/>
        <v>1</v>
      </c>
      <c r="Y35">
        <f t="shared" si="18"/>
        <v>0</v>
      </c>
      <c r="Z35">
        <f t="shared" si="19"/>
        <v>0</v>
      </c>
      <c r="AA35">
        <f t="shared" si="20"/>
        <v>0</v>
      </c>
      <c r="AB35">
        <f t="shared" si="21"/>
        <v>0</v>
      </c>
      <c r="AC35">
        <f t="shared" si="22"/>
        <v>89.240592000000007</v>
      </c>
      <c r="AD35">
        <f t="shared" si="23"/>
        <v>0.89221941937476812</v>
      </c>
      <c r="AE35" s="1">
        <v>39</v>
      </c>
    </row>
    <row r="36" spans="1:31" x14ac:dyDescent="0.25">
      <c r="A36">
        <v>76.989695999999995</v>
      </c>
      <c r="B36">
        <v>2</v>
      </c>
      <c r="C36">
        <v>89</v>
      </c>
      <c r="D36">
        <v>982137.86162800004</v>
      </c>
      <c r="F36" s="1">
        <v>40</v>
      </c>
      <c r="G36" s="2"/>
      <c r="H36" s="2"/>
      <c r="I36" s="2"/>
      <c r="J36" s="2"/>
      <c r="K36" s="2"/>
      <c r="L36" s="2">
        <v>437095.88959899999</v>
      </c>
      <c r="M36" s="2">
        <v>4018710.55222</v>
      </c>
      <c r="N36" s="2"/>
      <c r="O36" s="2"/>
      <c r="P36" s="2"/>
      <c r="Q36" s="2"/>
      <c r="R36" s="2">
        <v>4455806.4418190001</v>
      </c>
      <c r="S36">
        <f t="shared" si="12"/>
        <v>0</v>
      </c>
      <c r="T36">
        <f t="shared" si="13"/>
        <v>0</v>
      </c>
      <c r="U36">
        <f t="shared" si="14"/>
        <v>0</v>
      </c>
      <c r="V36">
        <f t="shared" si="15"/>
        <v>0</v>
      </c>
      <c r="W36">
        <f t="shared" si="16"/>
        <v>0</v>
      </c>
      <c r="X36">
        <f t="shared" si="17"/>
        <v>9.8095798214377486E-2</v>
      </c>
      <c r="Y36">
        <f t="shared" si="18"/>
        <v>0.90190420178562247</v>
      </c>
      <c r="Z36">
        <f t="shared" si="19"/>
        <v>0</v>
      </c>
      <c r="AA36">
        <f t="shared" si="20"/>
        <v>0</v>
      </c>
      <c r="AB36">
        <f t="shared" si="21"/>
        <v>0</v>
      </c>
      <c r="AC36">
        <f t="shared" si="22"/>
        <v>92.124363042394393</v>
      </c>
      <c r="AD36">
        <f t="shared" si="23"/>
        <v>0.92105110311186045</v>
      </c>
      <c r="AE36" s="1">
        <v>40</v>
      </c>
    </row>
    <row r="37" spans="1:31" x14ac:dyDescent="0.25">
      <c r="A37">
        <v>76.989695999999995</v>
      </c>
      <c r="B37">
        <v>2</v>
      </c>
      <c r="C37">
        <v>24</v>
      </c>
      <c r="D37">
        <v>3725811.228414</v>
      </c>
      <c r="F37" s="1">
        <v>41</v>
      </c>
      <c r="G37" s="2"/>
      <c r="H37" s="2"/>
      <c r="I37" s="2"/>
      <c r="J37" s="2"/>
      <c r="K37" s="2"/>
      <c r="L37" s="2">
        <v>2364339.8126059999</v>
      </c>
      <c r="M37" s="2">
        <v>163892.94214900001</v>
      </c>
      <c r="N37" s="2"/>
      <c r="O37" s="2"/>
      <c r="P37" s="2"/>
      <c r="Q37" s="2"/>
      <c r="R37" s="2">
        <v>2528232.7547549997</v>
      </c>
      <c r="S37">
        <f t="shared" si="12"/>
        <v>0</v>
      </c>
      <c r="T37">
        <f t="shared" si="13"/>
        <v>0</v>
      </c>
      <c r="U37">
        <f t="shared" si="14"/>
        <v>0</v>
      </c>
      <c r="V37">
        <f t="shared" si="15"/>
        <v>0</v>
      </c>
      <c r="W37">
        <f t="shared" si="16"/>
        <v>0</v>
      </c>
      <c r="X37">
        <f t="shared" si="17"/>
        <v>0.93517489960496858</v>
      </c>
      <c r="Y37">
        <f t="shared" si="18"/>
        <v>6.4825100395031546E-2</v>
      </c>
      <c r="Z37">
        <f t="shared" si="19"/>
        <v>0</v>
      </c>
      <c r="AA37">
        <f t="shared" si="20"/>
        <v>0</v>
      </c>
      <c r="AB37">
        <f t="shared" si="21"/>
        <v>0</v>
      </c>
      <c r="AC37">
        <f t="shared" si="22"/>
        <v>89.447865396630604</v>
      </c>
      <c r="AD37">
        <f t="shared" si="23"/>
        <v>0.89429172016803926</v>
      </c>
      <c r="AE37" s="1">
        <v>41</v>
      </c>
    </row>
    <row r="38" spans="1:31" x14ac:dyDescent="0.25">
      <c r="A38">
        <v>76.989695999999995</v>
      </c>
      <c r="B38">
        <v>2</v>
      </c>
      <c r="C38">
        <v>71</v>
      </c>
      <c r="D38">
        <v>3752731.6194659998</v>
      </c>
      <c r="F38" s="1">
        <v>42</v>
      </c>
      <c r="G38" s="2"/>
      <c r="H38" s="2"/>
      <c r="I38" s="2"/>
      <c r="J38" s="2"/>
      <c r="K38" s="2">
        <v>138255.690722</v>
      </c>
      <c r="L38" s="2">
        <v>6500200.1091440003</v>
      </c>
      <c r="M38" s="2"/>
      <c r="N38" s="2"/>
      <c r="O38" s="2"/>
      <c r="P38" s="2"/>
      <c r="Q38" s="2"/>
      <c r="R38" s="2">
        <v>6638455.7998660002</v>
      </c>
      <c r="S38">
        <f t="shared" si="12"/>
        <v>0</v>
      </c>
      <c r="T38">
        <f t="shared" si="13"/>
        <v>0</v>
      </c>
      <c r="U38">
        <f t="shared" si="14"/>
        <v>0</v>
      </c>
      <c r="V38">
        <f t="shared" si="15"/>
        <v>0</v>
      </c>
      <c r="W38">
        <f t="shared" si="16"/>
        <v>2.0826483581436326E-2</v>
      </c>
      <c r="X38">
        <f t="shared" si="17"/>
        <v>0.97917351641856365</v>
      </c>
      <c r="Y38">
        <f t="shared" si="18"/>
        <v>0</v>
      </c>
      <c r="Z38">
        <f t="shared" si="19"/>
        <v>0</v>
      </c>
      <c r="AA38">
        <f t="shared" si="20"/>
        <v>0</v>
      </c>
      <c r="AB38">
        <f t="shared" si="21"/>
        <v>0</v>
      </c>
      <c r="AC38">
        <f t="shared" si="22"/>
        <v>89.165516254629495</v>
      </c>
      <c r="AD38">
        <f t="shared" si="23"/>
        <v>0.89146881881909712</v>
      </c>
      <c r="AE38" s="1">
        <v>42</v>
      </c>
    </row>
    <row r="39" spans="1:31" x14ac:dyDescent="0.25">
      <c r="A39">
        <v>76.989695999999995</v>
      </c>
      <c r="B39">
        <v>2</v>
      </c>
      <c r="C39">
        <v>29</v>
      </c>
      <c r="D39">
        <v>144218.76168699999</v>
      </c>
      <c r="F39" s="1">
        <v>43</v>
      </c>
      <c r="G39" s="2"/>
      <c r="H39" s="2"/>
      <c r="I39" s="2"/>
      <c r="J39" s="2"/>
      <c r="K39" s="2"/>
      <c r="L39" s="2"/>
      <c r="M39" s="2">
        <v>3293140.6590339998</v>
      </c>
      <c r="N39" s="2"/>
      <c r="O39" s="2"/>
      <c r="P39" s="2"/>
      <c r="Q39" s="2"/>
      <c r="R39" s="2">
        <v>3293140.6590339998</v>
      </c>
      <c r="S39">
        <f t="shared" si="12"/>
        <v>0</v>
      </c>
      <c r="T39">
        <f t="shared" si="13"/>
        <v>0</v>
      </c>
      <c r="U39">
        <f t="shared" si="14"/>
        <v>0</v>
      </c>
      <c r="V39">
        <f t="shared" si="15"/>
        <v>0</v>
      </c>
      <c r="W39">
        <f t="shared" si="16"/>
        <v>0</v>
      </c>
      <c r="X39">
        <f t="shared" si="17"/>
        <v>0</v>
      </c>
      <c r="Y39">
        <f t="shared" si="18"/>
        <v>1</v>
      </c>
      <c r="Z39">
        <f t="shared" si="19"/>
        <v>0</v>
      </c>
      <c r="AA39">
        <f t="shared" si="20"/>
        <v>0</v>
      </c>
      <c r="AB39">
        <f t="shared" si="21"/>
        <v>0</v>
      </c>
      <c r="AC39">
        <f t="shared" si="22"/>
        <v>92.438017000000002</v>
      </c>
      <c r="AD39">
        <f t="shared" si="23"/>
        <v>0.92418698719406678</v>
      </c>
      <c r="AE39" s="1">
        <v>43</v>
      </c>
    </row>
    <row r="40" spans="1:31" x14ac:dyDescent="0.25">
      <c r="A40">
        <v>76.989695999999995</v>
      </c>
      <c r="B40">
        <v>2</v>
      </c>
      <c r="C40">
        <v>20</v>
      </c>
      <c r="D40">
        <v>1204211.8820869999</v>
      </c>
      <c r="F40" s="1">
        <v>44</v>
      </c>
      <c r="G40" s="2"/>
      <c r="H40" s="2"/>
      <c r="I40" s="2"/>
      <c r="J40" s="2"/>
      <c r="K40" s="2"/>
      <c r="L40" s="2"/>
      <c r="M40" s="2">
        <v>1944475.6061120001</v>
      </c>
      <c r="N40" s="2">
        <v>1681217.8626329999</v>
      </c>
      <c r="O40" s="2">
        <v>184016.53571600001</v>
      </c>
      <c r="P40" s="2"/>
      <c r="Q40" s="2"/>
      <c r="R40" s="2">
        <v>3809710.0044609997</v>
      </c>
      <c r="S40">
        <f t="shared" si="12"/>
        <v>0</v>
      </c>
      <c r="T40">
        <f t="shared" si="13"/>
        <v>0</v>
      </c>
      <c r="U40">
        <f t="shared" si="14"/>
        <v>0</v>
      </c>
      <c r="V40">
        <f t="shared" si="15"/>
        <v>0</v>
      </c>
      <c r="W40">
        <f t="shared" si="16"/>
        <v>0</v>
      </c>
      <c r="X40">
        <f t="shared" si="17"/>
        <v>0</v>
      </c>
      <c r="Y40">
        <f t="shared" si="18"/>
        <v>0.51039990021159254</v>
      </c>
      <c r="Z40">
        <f t="shared" si="19"/>
        <v>0.44129811997878293</v>
      </c>
      <c r="AA40">
        <f t="shared" si="20"/>
        <v>4.8301979809624591E-2</v>
      </c>
      <c r="AB40">
        <f t="shared" si="21"/>
        <v>0</v>
      </c>
      <c r="AC40">
        <f t="shared" si="22"/>
        <v>93.948063883125045</v>
      </c>
      <c r="AD40">
        <f t="shared" si="23"/>
        <v>0.93928430023397247</v>
      </c>
      <c r="AE40" s="1">
        <v>44</v>
      </c>
    </row>
    <row r="41" spans="1:31" x14ac:dyDescent="0.25">
      <c r="A41">
        <v>76.989695999999995</v>
      </c>
      <c r="B41">
        <v>2</v>
      </c>
      <c r="C41">
        <v>25</v>
      </c>
      <c r="D41">
        <v>3106890.6934480001</v>
      </c>
      <c r="F41" s="1">
        <v>45</v>
      </c>
      <c r="G41" s="2"/>
      <c r="H41" s="2"/>
      <c r="I41" s="2"/>
      <c r="J41" s="2"/>
      <c r="K41" s="2"/>
      <c r="L41" s="2">
        <v>1876157.6807190001</v>
      </c>
      <c r="M41" s="2">
        <v>1865886.595248</v>
      </c>
      <c r="N41" s="2">
        <v>643906.46075500001</v>
      </c>
      <c r="O41" s="2"/>
      <c r="P41" s="2"/>
      <c r="Q41" s="2"/>
      <c r="R41" s="2">
        <v>4385950.7367219999</v>
      </c>
      <c r="S41">
        <f t="shared" si="12"/>
        <v>0</v>
      </c>
      <c r="T41">
        <f t="shared" si="13"/>
        <v>0</v>
      </c>
      <c r="U41">
        <f t="shared" si="14"/>
        <v>0</v>
      </c>
      <c r="V41">
        <f t="shared" si="15"/>
        <v>0</v>
      </c>
      <c r="W41">
        <f t="shared" si="16"/>
        <v>0</v>
      </c>
      <c r="X41">
        <f t="shared" si="17"/>
        <v>0.42776533375320464</v>
      </c>
      <c r="Y41">
        <f t="shared" si="18"/>
        <v>0.42542351869700623</v>
      </c>
      <c r="Z41">
        <f t="shared" si="19"/>
        <v>0.14681114754978916</v>
      </c>
      <c r="AA41">
        <f t="shared" si="20"/>
        <v>0</v>
      </c>
      <c r="AB41">
        <f t="shared" si="21"/>
        <v>0</v>
      </c>
      <c r="AC41">
        <f t="shared" si="22"/>
        <v>91.486636265766847</v>
      </c>
      <c r="AD41">
        <f t="shared" si="23"/>
        <v>0.914675168107279</v>
      </c>
      <c r="AE41" s="1">
        <v>45</v>
      </c>
    </row>
    <row r="42" spans="1:31" x14ac:dyDescent="0.25">
      <c r="A42">
        <v>76.989695999999995</v>
      </c>
      <c r="B42">
        <v>2</v>
      </c>
      <c r="C42">
        <v>97</v>
      </c>
      <c r="D42">
        <v>2195578.0706389998</v>
      </c>
      <c r="F42" s="1">
        <v>46</v>
      </c>
      <c r="G42" s="2"/>
      <c r="H42" s="2"/>
      <c r="I42" s="2"/>
      <c r="J42" s="2"/>
      <c r="K42" s="2"/>
      <c r="L42" s="2"/>
      <c r="M42" s="2">
        <v>422275.672341</v>
      </c>
      <c r="N42" s="2">
        <v>2980550.2934280001</v>
      </c>
      <c r="O42" s="2">
        <v>1594503.631508</v>
      </c>
      <c r="P42" s="2">
        <v>34654.802415999999</v>
      </c>
      <c r="Q42" s="2"/>
      <c r="R42" s="2">
        <v>5031984.3996929992</v>
      </c>
      <c r="S42">
        <f t="shared" si="12"/>
        <v>0</v>
      </c>
      <c r="T42">
        <f t="shared" si="13"/>
        <v>0</v>
      </c>
      <c r="U42">
        <f t="shared" si="14"/>
        <v>0</v>
      </c>
      <c r="V42">
        <f t="shared" si="15"/>
        <v>0</v>
      </c>
      <c r="W42">
        <f t="shared" si="16"/>
        <v>0</v>
      </c>
      <c r="X42">
        <f t="shared" si="17"/>
        <v>0</v>
      </c>
      <c r="Y42">
        <f t="shared" si="18"/>
        <v>8.3918319056546162E-2</v>
      </c>
      <c r="Z42">
        <f t="shared" si="19"/>
        <v>0.59232105203065477</v>
      </c>
      <c r="AA42">
        <f t="shared" si="20"/>
        <v>0.31687372313898282</v>
      </c>
      <c r="AB42">
        <f t="shared" si="21"/>
        <v>6.8869057738164463E-3</v>
      </c>
      <c r="AC42">
        <f t="shared" si="22"/>
        <v>95.865893518322892</v>
      </c>
      <c r="AD42">
        <f t="shared" si="23"/>
        <v>0.95845858858445709</v>
      </c>
      <c r="AE42" s="1">
        <v>46</v>
      </c>
    </row>
    <row r="43" spans="1:31" x14ac:dyDescent="0.25">
      <c r="A43">
        <v>76.989695999999995</v>
      </c>
      <c r="B43">
        <v>2</v>
      </c>
      <c r="C43">
        <v>98</v>
      </c>
      <c r="D43">
        <v>157836.88847100001</v>
      </c>
      <c r="F43" s="1">
        <v>47</v>
      </c>
      <c r="G43" s="2"/>
      <c r="H43" s="2"/>
      <c r="I43" s="2"/>
      <c r="J43" s="2"/>
      <c r="K43" s="2"/>
      <c r="L43" s="2"/>
      <c r="M43" s="2"/>
      <c r="N43" s="2">
        <v>512374.88005199999</v>
      </c>
      <c r="O43" s="2">
        <v>2185882.9663780001</v>
      </c>
      <c r="P43" s="2">
        <v>673890.55861399998</v>
      </c>
      <c r="Q43" s="2"/>
      <c r="R43" s="2">
        <v>3372148.4050439997</v>
      </c>
      <c r="S43">
        <f t="shared" si="12"/>
        <v>0</v>
      </c>
      <c r="T43">
        <f t="shared" si="13"/>
        <v>0</v>
      </c>
      <c r="U43">
        <f t="shared" si="14"/>
        <v>0</v>
      </c>
      <c r="V43">
        <f t="shared" si="15"/>
        <v>0</v>
      </c>
      <c r="W43">
        <f t="shared" si="16"/>
        <v>0</v>
      </c>
      <c r="X43">
        <f t="shared" si="17"/>
        <v>0</v>
      </c>
      <c r="Y43">
        <f t="shared" si="18"/>
        <v>0</v>
      </c>
      <c r="Z43">
        <f t="shared" si="19"/>
        <v>0.15194315863607863</v>
      </c>
      <c r="AA43">
        <f t="shared" si="20"/>
        <v>0.64821671641390255</v>
      </c>
      <c r="AB43">
        <f t="shared" si="21"/>
        <v>0.19984012495001893</v>
      </c>
      <c r="AC43">
        <f t="shared" si="22"/>
        <v>97.853316256556496</v>
      </c>
      <c r="AD43">
        <f t="shared" si="23"/>
        <v>0.97832866252523731</v>
      </c>
      <c r="AE43" s="1">
        <v>47</v>
      </c>
    </row>
    <row r="44" spans="1:31" x14ac:dyDescent="0.25">
      <c r="A44">
        <v>76.989695999999995</v>
      </c>
      <c r="B44">
        <v>2</v>
      </c>
      <c r="C44">
        <v>28</v>
      </c>
      <c r="D44">
        <v>6970648.5393139999</v>
      </c>
      <c r="F44" s="1">
        <v>48</v>
      </c>
      <c r="G44" s="2"/>
      <c r="H44" s="2"/>
      <c r="I44" s="2"/>
      <c r="J44" s="2"/>
      <c r="K44" s="2"/>
      <c r="L44" s="2">
        <v>298357.30479999998</v>
      </c>
      <c r="M44" s="2">
        <v>1518423.2953900001</v>
      </c>
      <c r="N44" s="2">
        <v>2421084.4460749999</v>
      </c>
      <c r="O44" s="2">
        <v>66537.946559000004</v>
      </c>
      <c r="P44" s="2"/>
      <c r="Q44" s="2"/>
      <c r="R44" s="2">
        <v>4304402.9928240003</v>
      </c>
      <c r="S44">
        <f t="shared" si="12"/>
        <v>0</v>
      </c>
      <c r="T44">
        <f t="shared" si="13"/>
        <v>0</v>
      </c>
      <c r="U44">
        <f t="shared" si="14"/>
        <v>0</v>
      </c>
      <c r="V44">
        <f t="shared" si="15"/>
        <v>0</v>
      </c>
      <c r="W44">
        <f t="shared" si="16"/>
        <v>0</v>
      </c>
      <c r="X44">
        <f t="shared" si="17"/>
        <v>6.9314445068781996E-2</v>
      </c>
      <c r="Y44">
        <f t="shared" si="18"/>
        <v>0.35276048685994532</v>
      </c>
      <c r="Z44">
        <f t="shared" si="19"/>
        <v>0.56246695537366331</v>
      </c>
      <c r="AA44">
        <f t="shared" si="20"/>
        <v>1.5458112697609265E-2</v>
      </c>
      <c r="AB44">
        <f t="shared" si="21"/>
        <v>0</v>
      </c>
      <c r="AC44">
        <f t="shared" si="22"/>
        <v>93.894311503434835</v>
      </c>
      <c r="AD44">
        <f t="shared" si="23"/>
        <v>0.93874688877218826</v>
      </c>
      <c r="AE44" s="1">
        <v>48</v>
      </c>
    </row>
    <row r="45" spans="1:31" x14ac:dyDescent="0.25">
      <c r="A45">
        <v>81.571646000000001</v>
      </c>
      <c r="B45">
        <v>2</v>
      </c>
      <c r="C45">
        <v>22</v>
      </c>
      <c r="D45">
        <v>1996923.4050070001</v>
      </c>
      <c r="F45" s="1">
        <v>49</v>
      </c>
      <c r="G45" s="2"/>
      <c r="H45" s="2"/>
      <c r="I45" s="2"/>
      <c r="J45" s="2"/>
      <c r="K45" s="2"/>
      <c r="L45" s="2">
        <v>376636.916019</v>
      </c>
      <c r="M45" s="2">
        <v>1729210.545897</v>
      </c>
      <c r="N45" s="2"/>
      <c r="O45" s="2"/>
      <c r="P45" s="2"/>
      <c r="Q45" s="2"/>
      <c r="R45" s="2">
        <v>2105847.4619160001</v>
      </c>
      <c r="S45">
        <f t="shared" si="12"/>
        <v>0</v>
      </c>
      <c r="T45">
        <f t="shared" si="13"/>
        <v>0</v>
      </c>
      <c r="U45">
        <f t="shared" si="14"/>
        <v>0</v>
      </c>
      <c r="V45">
        <f t="shared" si="15"/>
        <v>0</v>
      </c>
      <c r="W45">
        <f t="shared" si="16"/>
        <v>0</v>
      </c>
      <c r="X45">
        <f t="shared" si="17"/>
        <v>0.17885289548765218</v>
      </c>
      <c r="Y45">
        <f t="shared" si="18"/>
        <v>0.82114710451234774</v>
      </c>
      <c r="Z45">
        <f t="shared" si="19"/>
        <v>0</v>
      </c>
      <c r="AA45">
        <f t="shared" si="20"/>
        <v>0</v>
      </c>
      <c r="AB45">
        <f t="shared" si="21"/>
        <v>0</v>
      </c>
      <c r="AC45">
        <f t="shared" si="22"/>
        <v>91.86614828064539</v>
      </c>
      <c r="AD45">
        <f t="shared" si="23"/>
        <v>0.91846949512788734</v>
      </c>
      <c r="AE45" s="1">
        <v>49</v>
      </c>
    </row>
    <row r="46" spans="1:31" x14ac:dyDescent="0.25">
      <c r="A46">
        <v>81.571646000000001</v>
      </c>
      <c r="B46">
        <v>2</v>
      </c>
      <c r="C46">
        <v>88</v>
      </c>
      <c r="D46">
        <v>1501600.3264359999</v>
      </c>
      <c r="F46" s="1">
        <v>50</v>
      </c>
      <c r="G46" s="2"/>
      <c r="H46" s="2"/>
      <c r="I46" s="2"/>
      <c r="J46" s="2"/>
      <c r="K46" s="2"/>
      <c r="L46" s="2">
        <v>3858598.3994510002</v>
      </c>
      <c r="M46" s="2"/>
      <c r="N46" s="2"/>
      <c r="O46" s="2"/>
      <c r="P46" s="2"/>
      <c r="Q46" s="2"/>
      <c r="R46" s="2">
        <v>3858598.3994510002</v>
      </c>
      <c r="S46">
        <f t="shared" si="12"/>
        <v>0</v>
      </c>
      <c r="T46">
        <f t="shared" si="13"/>
        <v>0</v>
      </c>
      <c r="U46">
        <f t="shared" si="14"/>
        <v>0</v>
      </c>
      <c r="V46">
        <f t="shared" si="15"/>
        <v>0</v>
      </c>
      <c r="W46">
        <f t="shared" si="16"/>
        <v>0</v>
      </c>
      <c r="X46">
        <f t="shared" si="17"/>
        <v>1</v>
      </c>
      <c r="Y46">
        <f t="shared" si="18"/>
        <v>0</v>
      </c>
      <c r="Z46">
        <f t="shared" si="19"/>
        <v>0</v>
      </c>
      <c r="AA46">
        <f t="shared" si="20"/>
        <v>0</v>
      </c>
      <c r="AB46">
        <f t="shared" si="21"/>
        <v>0</v>
      </c>
      <c r="AC46">
        <f t="shared" si="22"/>
        <v>89.240592000000007</v>
      </c>
      <c r="AD46">
        <f t="shared" si="23"/>
        <v>0.89221941937476812</v>
      </c>
      <c r="AE46" s="1">
        <v>50</v>
      </c>
    </row>
    <row r="47" spans="1:31" x14ac:dyDescent="0.25">
      <c r="A47">
        <v>81.571646000000001</v>
      </c>
      <c r="B47">
        <v>2</v>
      </c>
      <c r="C47">
        <v>72</v>
      </c>
      <c r="D47">
        <v>4744742.663989</v>
      </c>
      <c r="F47" s="1">
        <v>51</v>
      </c>
      <c r="G47" s="2"/>
      <c r="H47" s="2"/>
      <c r="I47" s="2"/>
      <c r="J47" s="2"/>
      <c r="K47" s="2"/>
      <c r="L47" s="2">
        <v>3648948.1229610001</v>
      </c>
      <c r="M47" s="2"/>
      <c r="N47" s="2"/>
      <c r="O47" s="2"/>
      <c r="P47" s="2"/>
      <c r="Q47" s="2"/>
      <c r="R47" s="2">
        <v>3648948.1229610001</v>
      </c>
      <c r="S47">
        <f t="shared" si="12"/>
        <v>0</v>
      </c>
      <c r="T47">
        <f t="shared" si="13"/>
        <v>0</v>
      </c>
      <c r="U47">
        <f t="shared" si="14"/>
        <v>0</v>
      </c>
      <c r="V47">
        <f t="shared" si="15"/>
        <v>0</v>
      </c>
      <c r="W47">
        <f t="shared" si="16"/>
        <v>0</v>
      </c>
      <c r="X47">
        <f t="shared" si="17"/>
        <v>1</v>
      </c>
      <c r="Y47">
        <f t="shared" si="18"/>
        <v>0</v>
      </c>
      <c r="Z47">
        <f t="shared" si="19"/>
        <v>0</v>
      </c>
      <c r="AA47">
        <f t="shared" si="20"/>
        <v>0</v>
      </c>
      <c r="AB47">
        <f t="shared" si="21"/>
        <v>0</v>
      </c>
      <c r="AC47">
        <f t="shared" si="22"/>
        <v>89.240592000000007</v>
      </c>
      <c r="AD47">
        <f t="shared" si="23"/>
        <v>0.89221941937476812</v>
      </c>
      <c r="AE47" s="1">
        <v>51</v>
      </c>
    </row>
    <row r="48" spans="1:31" x14ac:dyDescent="0.25">
      <c r="A48">
        <v>81.571646000000001</v>
      </c>
      <c r="B48">
        <v>2</v>
      </c>
      <c r="C48">
        <v>21</v>
      </c>
      <c r="D48">
        <v>1071726.0733040001</v>
      </c>
      <c r="F48" s="1">
        <v>52</v>
      </c>
      <c r="G48" s="2"/>
      <c r="H48" s="2"/>
      <c r="I48" s="2"/>
      <c r="J48" s="2"/>
      <c r="K48" s="2"/>
      <c r="L48" s="2">
        <v>1237597.439271</v>
      </c>
      <c r="M48" s="2"/>
      <c r="N48" s="2"/>
      <c r="O48" s="2"/>
      <c r="P48" s="2"/>
      <c r="Q48" s="2"/>
      <c r="R48" s="2">
        <v>1237597.439271</v>
      </c>
      <c r="S48">
        <f t="shared" si="12"/>
        <v>0</v>
      </c>
      <c r="T48">
        <f t="shared" si="13"/>
        <v>0</v>
      </c>
      <c r="U48">
        <f t="shared" si="14"/>
        <v>0</v>
      </c>
      <c r="V48">
        <f t="shared" si="15"/>
        <v>0</v>
      </c>
      <c r="W48">
        <f t="shared" si="16"/>
        <v>0</v>
      </c>
      <c r="X48">
        <f t="shared" si="17"/>
        <v>1</v>
      </c>
      <c r="Y48">
        <f t="shared" si="18"/>
        <v>0</v>
      </c>
      <c r="Z48">
        <f t="shared" si="19"/>
        <v>0</v>
      </c>
      <c r="AA48">
        <f t="shared" si="20"/>
        <v>0</v>
      </c>
      <c r="AB48">
        <f t="shared" si="21"/>
        <v>0</v>
      </c>
      <c r="AC48">
        <f t="shared" si="22"/>
        <v>89.240592000000007</v>
      </c>
      <c r="AD48">
        <f t="shared" si="23"/>
        <v>0.89221941937476812</v>
      </c>
      <c r="AE48" s="1">
        <v>52</v>
      </c>
    </row>
    <row r="49" spans="1:31" x14ac:dyDescent="0.25">
      <c r="A49">
        <v>81.571646000000001</v>
      </c>
      <c r="B49">
        <v>2</v>
      </c>
      <c r="C49">
        <v>90</v>
      </c>
      <c r="D49">
        <v>56172.677584999998</v>
      </c>
      <c r="F49" s="1">
        <v>53</v>
      </c>
      <c r="G49" s="2"/>
      <c r="H49" s="2"/>
      <c r="I49" s="2"/>
      <c r="J49" s="2"/>
      <c r="K49" s="2"/>
      <c r="L49" s="2">
        <v>1845375.7190129999</v>
      </c>
      <c r="M49" s="2"/>
      <c r="N49" s="2"/>
      <c r="O49" s="2"/>
      <c r="P49" s="2"/>
      <c r="Q49" s="2"/>
      <c r="R49" s="2">
        <v>1845375.7190129999</v>
      </c>
      <c r="S49">
        <f t="shared" si="12"/>
        <v>0</v>
      </c>
      <c r="T49">
        <f t="shared" si="13"/>
        <v>0</v>
      </c>
      <c r="U49">
        <f t="shared" si="14"/>
        <v>0</v>
      </c>
      <c r="V49">
        <f t="shared" si="15"/>
        <v>0</v>
      </c>
      <c r="W49">
        <f t="shared" si="16"/>
        <v>0</v>
      </c>
      <c r="X49">
        <f t="shared" si="17"/>
        <v>1</v>
      </c>
      <c r="Y49">
        <f t="shared" si="18"/>
        <v>0</v>
      </c>
      <c r="Z49">
        <f t="shared" si="19"/>
        <v>0</v>
      </c>
      <c r="AA49">
        <f t="shared" si="20"/>
        <v>0</v>
      </c>
      <c r="AB49">
        <f t="shared" si="21"/>
        <v>0</v>
      </c>
      <c r="AC49">
        <f t="shared" si="22"/>
        <v>89.240592000000007</v>
      </c>
      <c r="AD49">
        <f t="shared" si="23"/>
        <v>0.89221941937476812</v>
      </c>
      <c r="AE49" s="1">
        <v>53</v>
      </c>
    </row>
    <row r="50" spans="1:31" x14ac:dyDescent="0.25">
      <c r="A50">
        <v>81.571646000000001</v>
      </c>
      <c r="B50">
        <v>2</v>
      </c>
      <c r="C50">
        <v>71</v>
      </c>
      <c r="D50">
        <v>3509484.6956409998</v>
      </c>
      <c r="F50" s="1">
        <v>54</v>
      </c>
      <c r="G50" s="2"/>
      <c r="H50" s="2"/>
      <c r="I50" s="2"/>
      <c r="J50" s="2"/>
      <c r="K50" s="2"/>
      <c r="L50" s="2">
        <v>3628906.002295</v>
      </c>
      <c r="M50" s="2"/>
      <c r="N50" s="2"/>
      <c r="O50" s="2"/>
      <c r="P50" s="2"/>
      <c r="Q50" s="2"/>
      <c r="R50" s="2">
        <v>3628906.002295</v>
      </c>
      <c r="S50">
        <f t="shared" si="12"/>
        <v>0</v>
      </c>
      <c r="T50">
        <f t="shared" si="13"/>
        <v>0</v>
      </c>
      <c r="U50">
        <f t="shared" si="14"/>
        <v>0</v>
      </c>
      <c r="V50">
        <f t="shared" si="15"/>
        <v>0</v>
      </c>
      <c r="W50">
        <f t="shared" si="16"/>
        <v>0</v>
      </c>
      <c r="X50">
        <f t="shared" si="17"/>
        <v>1</v>
      </c>
      <c r="Y50">
        <f t="shared" si="18"/>
        <v>0</v>
      </c>
      <c r="Z50">
        <f t="shared" si="19"/>
        <v>0</v>
      </c>
      <c r="AA50">
        <f t="shared" si="20"/>
        <v>0</v>
      </c>
      <c r="AB50">
        <f t="shared" si="21"/>
        <v>0</v>
      </c>
      <c r="AC50">
        <f t="shared" si="22"/>
        <v>89.240592000000007</v>
      </c>
      <c r="AD50">
        <f t="shared" si="23"/>
        <v>0.89221941937476812</v>
      </c>
      <c r="AE50" s="1">
        <v>54</v>
      </c>
    </row>
    <row r="51" spans="1:31" x14ac:dyDescent="0.25">
      <c r="A51">
        <v>81.571646000000001</v>
      </c>
      <c r="B51">
        <v>2</v>
      </c>
      <c r="C51">
        <v>29</v>
      </c>
      <c r="D51">
        <v>3588430.57675</v>
      </c>
      <c r="F51" s="1">
        <v>55</v>
      </c>
      <c r="G51" s="2"/>
      <c r="H51" s="2"/>
      <c r="I51" s="2"/>
      <c r="J51" s="2"/>
      <c r="K51" s="2"/>
      <c r="L51" s="2">
        <v>2114344.3904729998</v>
      </c>
      <c r="M51" s="2"/>
      <c r="N51" s="2"/>
      <c r="O51" s="2"/>
      <c r="P51" s="2"/>
      <c r="Q51" s="2"/>
      <c r="R51" s="2">
        <v>2114344.3904729998</v>
      </c>
      <c r="S51">
        <f t="shared" si="12"/>
        <v>0</v>
      </c>
      <c r="T51">
        <f t="shared" si="13"/>
        <v>0</v>
      </c>
      <c r="U51">
        <f t="shared" si="14"/>
        <v>0</v>
      </c>
      <c r="V51">
        <f t="shared" si="15"/>
        <v>0</v>
      </c>
      <c r="W51">
        <f t="shared" si="16"/>
        <v>0</v>
      </c>
      <c r="X51">
        <f t="shared" si="17"/>
        <v>1</v>
      </c>
      <c r="Y51">
        <f t="shared" si="18"/>
        <v>0</v>
      </c>
      <c r="Z51">
        <f t="shared" si="19"/>
        <v>0</v>
      </c>
      <c r="AA51">
        <f t="shared" si="20"/>
        <v>0</v>
      </c>
      <c r="AB51">
        <f t="shared" si="21"/>
        <v>0</v>
      </c>
      <c r="AC51">
        <f t="shared" si="22"/>
        <v>89.240592000000007</v>
      </c>
      <c r="AD51">
        <f t="shared" si="23"/>
        <v>0.89221941937476812</v>
      </c>
      <c r="AE51" s="1">
        <v>55</v>
      </c>
    </row>
    <row r="52" spans="1:31" x14ac:dyDescent="0.25">
      <c r="A52">
        <v>81.571646000000001</v>
      </c>
      <c r="B52">
        <v>2</v>
      </c>
      <c r="C52">
        <v>26</v>
      </c>
      <c r="D52">
        <v>2415034.9228130002</v>
      </c>
      <c r="F52" s="1">
        <v>56</v>
      </c>
      <c r="G52" s="2"/>
      <c r="H52" s="2"/>
      <c r="I52" s="2"/>
      <c r="J52" s="2"/>
      <c r="K52" s="2"/>
      <c r="L52" s="2">
        <v>2887427.1790129999</v>
      </c>
      <c r="M52" s="2"/>
      <c r="N52" s="2"/>
      <c r="O52" s="2"/>
      <c r="P52" s="2"/>
      <c r="Q52" s="2"/>
      <c r="R52" s="2">
        <v>2887427.1790129999</v>
      </c>
      <c r="S52">
        <f t="shared" si="12"/>
        <v>0</v>
      </c>
      <c r="T52">
        <f t="shared" si="13"/>
        <v>0</v>
      </c>
      <c r="U52">
        <f t="shared" si="14"/>
        <v>0</v>
      </c>
      <c r="V52">
        <f t="shared" si="15"/>
        <v>0</v>
      </c>
      <c r="W52">
        <f t="shared" si="16"/>
        <v>0</v>
      </c>
      <c r="X52">
        <f t="shared" si="17"/>
        <v>1</v>
      </c>
      <c r="Y52">
        <f t="shared" si="18"/>
        <v>0</v>
      </c>
      <c r="Z52">
        <f t="shared" si="19"/>
        <v>0</v>
      </c>
      <c r="AA52">
        <f t="shared" si="20"/>
        <v>0</v>
      </c>
      <c r="AB52">
        <f t="shared" si="21"/>
        <v>0</v>
      </c>
      <c r="AC52">
        <f t="shared" si="22"/>
        <v>89.240592000000007</v>
      </c>
      <c r="AD52">
        <f t="shared" si="23"/>
        <v>0.89221941937476812</v>
      </c>
      <c r="AE52" s="1">
        <v>56</v>
      </c>
    </row>
    <row r="53" spans="1:31" x14ac:dyDescent="0.25">
      <c r="A53">
        <v>81.571646000000001</v>
      </c>
      <c r="B53">
        <v>2</v>
      </c>
      <c r="C53">
        <v>73</v>
      </c>
      <c r="D53">
        <v>2312711.8216169998</v>
      </c>
      <c r="F53" s="1">
        <v>57</v>
      </c>
      <c r="G53" s="2"/>
      <c r="H53" s="2"/>
      <c r="I53" s="2"/>
      <c r="J53" s="2"/>
      <c r="K53" s="2"/>
      <c r="L53" s="2">
        <v>5358022.8579789996</v>
      </c>
      <c r="M53" s="2"/>
      <c r="N53" s="2"/>
      <c r="O53" s="2"/>
      <c r="P53" s="2"/>
      <c r="Q53" s="2"/>
      <c r="R53" s="2">
        <v>5358022.8579789996</v>
      </c>
      <c r="S53">
        <f t="shared" si="12"/>
        <v>0</v>
      </c>
      <c r="T53">
        <f t="shared" si="13"/>
        <v>0</v>
      </c>
      <c r="U53">
        <f t="shared" si="14"/>
        <v>0</v>
      </c>
      <c r="V53">
        <f t="shared" si="15"/>
        <v>0</v>
      </c>
      <c r="W53">
        <f t="shared" si="16"/>
        <v>0</v>
      </c>
      <c r="X53">
        <f t="shared" si="17"/>
        <v>1</v>
      </c>
      <c r="Y53">
        <f t="shared" si="18"/>
        <v>0</v>
      </c>
      <c r="Z53">
        <f t="shared" si="19"/>
        <v>0</v>
      </c>
      <c r="AA53">
        <f t="shared" si="20"/>
        <v>0</v>
      </c>
      <c r="AB53">
        <f t="shared" si="21"/>
        <v>0</v>
      </c>
      <c r="AC53">
        <f t="shared" si="22"/>
        <v>89.240592000000007</v>
      </c>
      <c r="AD53">
        <f t="shared" si="23"/>
        <v>0.89221941937476812</v>
      </c>
      <c r="AE53" s="1">
        <v>57</v>
      </c>
    </row>
    <row r="54" spans="1:31" x14ac:dyDescent="0.25">
      <c r="A54">
        <v>81.571646000000001</v>
      </c>
      <c r="B54">
        <v>2</v>
      </c>
      <c r="C54">
        <v>25</v>
      </c>
      <c r="D54">
        <v>827888.229559</v>
      </c>
      <c r="F54" s="1">
        <v>58</v>
      </c>
      <c r="G54" s="2"/>
      <c r="H54" s="2"/>
      <c r="I54" s="2"/>
      <c r="J54" s="2"/>
      <c r="K54" s="2"/>
      <c r="L54" s="2">
        <v>4904515.149588</v>
      </c>
      <c r="M54" s="2"/>
      <c r="N54" s="2"/>
      <c r="O54" s="2"/>
      <c r="P54" s="2"/>
      <c r="Q54" s="2"/>
      <c r="R54" s="2">
        <v>4904515.149588</v>
      </c>
      <c r="S54">
        <f t="shared" si="12"/>
        <v>0</v>
      </c>
      <c r="T54">
        <f t="shared" si="13"/>
        <v>0</v>
      </c>
      <c r="U54">
        <f t="shared" si="14"/>
        <v>0</v>
      </c>
      <c r="V54">
        <f t="shared" si="15"/>
        <v>0</v>
      </c>
      <c r="W54">
        <f t="shared" si="16"/>
        <v>0</v>
      </c>
      <c r="X54">
        <f t="shared" si="17"/>
        <v>1</v>
      </c>
      <c r="Y54">
        <f t="shared" si="18"/>
        <v>0</v>
      </c>
      <c r="Z54">
        <f t="shared" si="19"/>
        <v>0</v>
      </c>
      <c r="AA54">
        <f t="shared" si="20"/>
        <v>0</v>
      </c>
      <c r="AB54">
        <f t="shared" si="21"/>
        <v>0</v>
      </c>
      <c r="AC54">
        <f t="shared" si="22"/>
        <v>89.240592000000007</v>
      </c>
      <c r="AD54">
        <f t="shared" si="23"/>
        <v>0.89221941937476812</v>
      </c>
      <c r="AE54" s="1">
        <v>58</v>
      </c>
    </row>
    <row r="55" spans="1:31" x14ac:dyDescent="0.25">
      <c r="A55">
        <v>81.571646000000001</v>
      </c>
      <c r="B55">
        <v>2</v>
      </c>
      <c r="C55">
        <v>97</v>
      </c>
      <c r="D55">
        <v>1433795.7943879999</v>
      </c>
      <c r="F55" s="1">
        <v>59</v>
      </c>
      <c r="G55" s="2"/>
      <c r="H55" s="2"/>
      <c r="I55" s="2"/>
      <c r="J55" s="2"/>
      <c r="K55" s="2"/>
      <c r="L55" s="2">
        <v>1883886.570329</v>
      </c>
      <c r="M55" s="2"/>
      <c r="N55" s="2"/>
      <c r="O55" s="2"/>
      <c r="P55" s="2"/>
      <c r="Q55" s="2"/>
      <c r="R55" s="2">
        <v>1883886.570329</v>
      </c>
      <c r="S55">
        <f t="shared" si="12"/>
        <v>0</v>
      </c>
      <c r="T55">
        <f t="shared" si="13"/>
        <v>0</v>
      </c>
      <c r="U55">
        <f t="shared" si="14"/>
        <v>0</v>
      </c>
      <c r="V55">
        <f t="shared" si="15"/>
        <v>0</v>
      </c>
      <c r="W55">
        <f t="shared" si="16"/>
        <v>0</v>
      </c>
      <c r="X55">
        <f t="shared" si="17"/>
        <v>1</v>
      </c>
      <c r="Y55">
        <f t="shared" si="18"/>
        <v>0</v>
      </c>
      <c r="Z55">
        <f t="shared" si="19"/>
        <v>0</v>
      </c>
      <c r="AA55">
        <f t="shared" si="20"/>
        <v>0</v>
      </c>
      <c r="AB55">
        <f t="shared" si="21"/>
        <v>0</v>
      </c>
      <c r="AC55">
        <f t="shared" si="22"/>
        <v>89.240592000000007</v>
      </c>
      <c r="AD55">
        <f t="shared" si="23"/>
        <v>0.89221941937476812</v>
      </c>
      <c r="AE55" s="1">
        <v>59</v>
      </c>
    </row>
    <row r="56" spans="1:31" x14ac:dyDescent="0.25">
      <c r="A56">
        <v>81.571646000000001</v>
      </c>
      <c r="B56">
        <v>2</v>
      </c>
      <c r="C56">
        <v>98</v>
      </c>
      <c r="D56">
        <v>2035322.43377</v>
      </c>
      <c r="F56" s="1">
        <v>60</v>
      </c>
      <c r="G56" s="2"/>
      <c r="H56" s="2"/>
      <c r="I56" s="2"/>
      <c r="J56" s="2"/>
      <c r="K56" s="2"/>
      <c r="L56" s="2">
        <v>4190421.4083409999</v>
      </c>
      <c r="M56" s="2"/>
      <c r="N56" s="2"/>
      <c r="O56" s="2"/>
      <c r="P56" s="2"/>
      <c r="Q56" s="2"/>
      <c r="R56" s="2">
        <v>4190421.4083409999</v>
      </c>
      <c r="S56">
        <f t="shared" si="12"/>
        <v>0</v>
      </c>
      <c r="T56">
        <f t="shared" si="13"/>
        <v>0</v>
      </c>
      <c r="U56">
        <f t="shared" si="14"/>
        <v>0</v>
      </c>
      <c r="V56">
        <f t="shared" si="15"/>
        <v>0</v>
      </c>
      <c r="W56">
        <f t="shared" si="16"/>
        <v>0</v>
      </c>
      <c r="X56">
        <f t="shared" si="17"/>
        <v>1</v>
      </c>
      <c r="Y56">
        <f t="shared" si="18"/>
        <v>0</v>
      </c>
      <c r="Z56">
        <f t="shared" si="19"/>
        <v>0</v>
      </c>
      <c r="AA56">
        <f t="shared" si="20"/>
        <v>0</v>
      </c>
      <c r="AB56">
        <f t="shared" si="21"/>
        <v>0</v>
      </c>
      <c r="AC56">
        <f t="shared" si="22"/>
        <v>89.240592000000007</v>
      </c>
      <c r="AD56">
        <f t="shared" si="23"/>
        <v>0.89221941937476812</v>
      </c>
      <c r="AE56" s="1">
        <v>60</v>
      </c>
    </row>
    <row r="57" spans="1:31" x14ac:dyDescent="0.25">
      <c r="A57">
        <v>81.571646000000001</v>
      </c>
      <c r="B57">
        <v>2</v>
      </c>
      <c r="C57">
        <v>28</v>
      </c>
      <c r="D57">
        <v>104557.586087</v>
      </c>
      <c r="F57" s="1">
        <v>61</v>
      </c>
      <c r="G57" s="2"/>
      <c r="H57" s="2"/>
      <c r="I57" s="2"/>
      <c r="J57" s="2"/>
      <c r="K57" s="2"/>
      <c r="L57" s="2">
        <v>1274007.2609900001</v>
      </c>
      <c r="M57" s="2"/>
      <c r="N57" s="2"/>
      <c r="O57" s="2"/>
      <c r="P57" s="2"/>
      <c r="Q57" s="2"/>
      <c r="R57" s="2">
        <v>1274007.2609900001</v>
      </c>
      <c r="S57">
        <f t="shared" si="12"/>
        <v>0</v>
      </c>
      <c r="T57">
        <f t="shared" si="13"/>
        <v>0</v>
      </c>
      <c r="U57">
        <f t="shared" si="14"/>
        <v>0</v>
      </c>
      <c r="V57">
        <f t="shared" si="15"/>
        <v>0</v>
      </c>
      <c r="W57">
        <f t="shared" si="16"/>
        <v>0</v>
      </c>
      <c r="X57">
        <f t="shared" si="17"/>
        <v>1</v>
      </c>
      <c r="Y57">
        <f t="shared" si="18"/>
        <v>0</v>
      </c>
      <c r="Z57">
        <f t="shared" si="19"/>
        <v>0</v>
      </c>
      <c r="AA57">
        <f t="shared" si="20"/>
        <v>0</v>
      </c>
      <c r="AB57">
        <f t="shared" si="21"/>
        <v>0</v>
      </c>
      <c r="AC57">
        <f t="shared" si="22"/>
        <v>89.240592000000007</v>
      </c>
      <c r="AD57">
        <f t="shared" si="23"/>
        <v>0.89221941937476812</v>
      </c>
      <c r="AE57" s="1">
        <v>61</v>
      </c>
    </row>
    <row r="58" spans="1:31" x14ac:dyDescent="0.25">
      <c r="A58">
        <v>81.571646000000001</v>
      </c>
      <c r="B58">
        <v>2</v>
      </c>
      <c r="C58">
        <v>30</v>
      </c>
      <c r="D58">
        <v>2388346.848338</v>
      </c>
      <c r="F58" s="1">
        <v>62</v>
      </c>
      <c r="G58" s="2"/>
      <c r="H58" s="2"/>
      <c r="I58" s="2"/>
      <c r="J58" s="2"/>
      <c r="K58" s="2"/>
      <c r="L58" s="2">
        <v>3272502.9632040001</v>
      </c>
      <c r="M58" s="2"/>
      <c r="N58" s="2"/>
      <c r="O58" s="2"/>
      <c r="P58" s="2"/>
      <c r="Q58" s="2"/>
      <c r="R58" s="2">
        <v>3272502.9632040001</v>
      </c>
      <c r="S58">
        <f t="shared" si="12"/>
        <v>0</v>
      </c>
      <c r="T58">
        <f t="shared" si="13"/>
        <v>0</v>
      </c>
      <c r="U58">
        <f t="shared" si="14"/>
        <v>0</v>
      </c>
      <c r="V58">
        <f t="shared" si="15"/>
        <v>0</v>
      </c>
      <c r="W58">
        <f t="shared" si="16"/>
        <v>0</v>
      </c>
      <c r="X58">
        <f t="shared" si="17"/>
        <v>1</v>
      </c>
      <c r="Y58">
        <f t="shared" si="18"/>
        <v>0</v>
      </c>
      <c r="Z58">
        <f t="shared" si="19"/>
        <v>0</v>
      </c>
      <c r="AA58">
        <f t="shared" si="20"/>
        <v>0</v>
      </c>
      <c r="AB58">
        <f t="shared" si="21"/>
        <v>0</v>
      </c>
      <c r="AC58">
        <f t="shared" si="22"/>
        <v>89.240592000000007</v>
      </c>
      <c r="AD58">
        <f t="shared" si="23"/>
        <v>0.89221941937476812</v>
      </c>
      <c r="AE58" s="1">
        <v>62</v>
      </c>
    </row>
    <row r="59" spans="1:31" x14ac:dyDescent="0.25">
      <c r="A59">
        <v>85.635771000000005</v>
      </c>
      <c r="B59">
        <v>3</v>
      </c>
      <c r="C59">
        <v>100</v>
      </c>
      <c r="D59">
        <v>1070320.9463150001</v>
      </c>
      <c r="F59" s="1">
        <v>63</v>
      </c>
      <c r="G59" s="2"/>
      <c r="H59" s="2"/>
      <c r="I59" s="2"/>
      <c r="J59" s="2"/>
      <c r="K59" s="2"/>
      <c r="L59" s="2">
        <v>3167370.341794</v>
      </c>
      <c r="M59" s="2"/>
      <c r="N59" s="2"/>
      <c r="O59" s="2"/>
      <c r="P59" s="2"/>
      <c r="Q59" s="2"/>
      <c r="R59" s="2">
        <v>3167370.341794</v>
      </c>
      <c r="S59">
        <f t="shared" si="12"/>
        <v>0</v>
      </c>
      <c r="T59">
        <f t="shared" si="13"/>
        <v>0</v>
      </c>
      <c r="U59">
        <f t="shared" si="14"/>
        <v>0</v>
      </c>
      <c r="V59">
        <f t="shared" si="15"/>
        <v>0</v>
      </c>
      <c r="W59">
        <f t="shared" si="16"/>
        <v>0</v>
      </c>
      <c r="X59">
        <f t="shared" si="17"/>
        <v>1</v>
      </c>
      <c r="Y59">
        <f t="shared" si="18"/>
        <v>0</v>
      </c>
      <c r="Z59">
        <f t="shared" si="19"/>
        <v>0</v>
      </c>
      <c r="AA59">
        <f t="shared" si="20"/>
        <v>0</v>
      </c>
      <c r="AB59">
        <f t="shared" si="21"/>
        <v>0</v>
      </c>
      <c r="AC59">
        <f t="shared" si="22"/>
        <v>89.240592000000007</v>
      </c>
      <c r="AD59">
        <f t="shared" si="23"/>
        <v>0.89221941937476812</v>
      </c>
      <c r="AE59" s="1">
        <v>63</v>
      </c>
    </row>
    <row r="60" spans="1:31" x14ac:dyDescent="0.25">
      <c r="A60">
        <v>85.635771000000005</v>
      </c>
      <c r="B60">
        <v>3</v>
      </c>
      <c r="C60">
        <v>22</v>
      </c>
      <c r="D60">
        <v>1365632.8030119999</v>
      </c>
      <c r="F60" s="1">
        <v>64</v>
      </c>
      <c r="G60" s="2"/>
      <c r="H60" s="2"/>
      <c r="I60" s="2"/>
      <c r="J60" s="2"/>
      <c r="K60" s="2"/>
      <c r="L60" s="2">
        <v>6201754.739755</v>
      </c>
      <c r="M60" s="2"/>
      <c r="N60" s="2"/>
      <c r="O60" s="2"/>
      <c r="P60" s="2"/>
      <c r="Q60" s="2"/>
      <c r="R60" s="2">
        <v>6201754.739755</v>
      </c>
      <c r="S60">
        <f t="shared" si="12"/>
        <v>0</v>
      </c>
      <c r="T60">
        <f t="shared" si="13"/>
        <v>0</v>
      </c>
      <c r="U60">
        <f t="shared" si="14"/>
        <v>0</v>
      </c>
      <c r="V60">
        <f t="shared" si="15"/>
        <v>0</v>
      </c>
      <c r="W60">
        <f t="shared" si="16"/>
        <v>0</v>
      </c>
      <c r="X60">
        <f t="shared" si="17"/>
        <v>1</v>
      </c>
      <c r="Y60">
        <f t="shared" si="18"/>
        <v>0</v>
      </c>
      <c r="Z60">
        <f t="shared" si="19"/>
        <v>0</v>
      </c>
      <c r="AA60">
        <f t="shared" si="20"/>
        <v>0</v>
      </c>
      <c r="AB60">
        <f t="shared" si="21"/>
        <v>0</v>
      </c>
      <c r="AC60">
        <f t="shared" si="22"/>
        <v>89.240592000000007</v>
      </c>
      <c r="AD60">
        <f t="shared" si="23"/>
        <v>0.89221941937476812</v>
      </c>
      <c r="AE60" s="1">
        <v>64</v>
      </c>
    </row>
    <row r="61" spans="1:31" x14ac:dyDescent="0.25">
      <c r="A61">
        <v>85.635771000000005</v>
      </c>
      <c r="B61">
        <v>3</v>
      </c>
      <c r="C61">
        <v>103</v>
      </c>
      <c r="D61">
        <v>1652472.4523199999</v>
      </c>
      <c r="F61" s="1">
        <v>65</v>
      </c>
      <c r="G61" s="2"/>
      <c r="H61" s="2"/>
      <c r="I61" s="2"/>
      <c r="J61" s="2"/>
      <c r="K61" s="2"/>
      <c r="L61" s="2">
        <v>3062658.4701689999</v>
      </c>
      <c r="M61" s="2"/>
      <c r="N61" s="2"/>
      <c r="O61" s="2"/>
      <c r="P61" s="2"/>
      <c r="Q61" s="2"/>
      <c r="R61" s="2">
        <v>3062658.4701689999</v>
      </c>
      <c r="S61">
        <f t="shared" si="12"/>
        <v>0</v>
      </c>
      <c r="T61">
        <f t="shared" si="13"/>
        <v>0</v>
      </c>
      <c r="U61">
        <f t="shared" si="14"/>
        <v>0</v>
      </c>
      <c r="V61">
        <f t="shared" si="15"/>
        <v>0</v>
      </c>
      <c r="W61">
        <f t="shared" si="16"/>
        <v>0</v>
      </c>
      <c r="X61">
        <f t="shared" si="17"/>
        <v>1</v>
      </c>
      <c r="Y61">
        <f t="shared" si="18"/>
        <v>0</v>
      </c>
      <c r="Z61">
        <f t="shared" si="19"/>
        <v>0</v>
      </c>
      <c r="AA61">
        <f t="shared" si="20"/>
        <v>0</v>
      </c>
      <c r="AB61">
        <f t="shared" si="21"/>
        <v>0</v>
      </c>
      <c r="AC61">
        <f t="shared" si="22"/>
        <v>89.240592000000007</v>
      </c>
      <c r="AD61">
        <f t="shared" si="23"/>
        <v>0.89221941937476812</v>
      </c>
      <c r="AE61" s="1">
        <v>65</v>
      </c>
    </row>
    <row r="62" spans="1:31" x14ac:dyDescent="0.25">
      <c r="A62">
        <v>85.635771000000005</v>
      </c>
      <c r="B62">
        <v>3</v>
      </c>
      <c r="C62">
        <v>105</v>
      </c>
      <c r="D62">
        <v>498575.53477299999</v>
      </c>
      <c r="F62" s="1">
        <v>66</v>
      </c>
      <c r="G62" s="2"/>
      <c r="H62" s="2"/>
      <c r="I62" s="2"/>
      <c r="J62" s="2"/>
      <c r="K62" s="2"/>
      <c r="L62" s="2">
        <v>1786044.4487399999</v>
      </c>
      <c r="M62" s="2"/>
      <c r="N62" s="2"/>
      <c r="O62" s="2"/>
      <c r="P62" s="2"/>
      <c r="Q62" s="2"/>
      <c r="R62" s="2">
        <v>1786044.4487399999</v>
      </c>
      <c r="S62">
        <f t="shared" si="12"/>
        <v>0</v>
      </c>
      <c r="T62">
        <f t="shared" si="13"/>
        <v>0</v>
      </c>
      <c r="U62">
        <f t="shared" si="14"/>
        <v>0</v>
      </c>
      <c r="V62">
        <f t="shared" si="15"/>
        <v>0</v>
      </c>
      <c r="W62">
        <f t="shared" si="16"/>
        <v>0</v>
      </c>
      <c r="X62">
        <f t="shared" si="17"/>
        <v>1</v>
      </c>
      <c r="Y62">
        <f t="shared" si="18"/>
        <v>0</v>
      </c>
      <c r="Z62">
        <f t="shared" si="19"/>
        <v>0</v>
      </c>
      <c r="AA62">
        <f t="shared" si="20"/>
        <v>0</v>
      </c>
      <c r="AB62">
        <f t="shared" si="21"/>
        <v>0</v>
      </c>
      <c r="AC62">
        <f t="shared" si="22"/>
        <v>89.240592000000007</v>
      </c>
      <c r="AD62">
        <f t="shared" si="23"/>
        <v>0.89221941937476812</v>
      </c>
      <c r="AE62" s="1">
        <v>66</v>
      </c>
    </row>
    <row r="63" spans="1:31" x14ac:dyDescent="0.25">
      <c r="A63">
        <v>85.635771000000005</v>
      </c>
      <c r="B63">
        <v>3</v>
      </c>
      <c r="C63">
        <v>88</v>
      </c>
      <c r="D63">
        <v>78613.326486999998</v>
      </c>
      <c r="F63" s="1">
        <v>67</v>
      </c>
      <c r="G63" s="2"/>
      <c r="H63" s="2"/>
      <c r="I63" s="2"/>
      <c r="J63" s="2"/>
      <c r="K63" s="2"/>
      <c r="L63" s="2">
        <v>5863902.5725119999</v>
      </c>
      <c r="M63" s="2"/>
      <c r="N63" s="2"/>
      <c r="O63" s="2"/>
      <c r="P63" s="2"/>
      <c r="Q63" s="2"/>
      <c r="R63" s="2">
        <v>5863902.5725119999</v>
      </c>
      <c r="S63">
        <f t="shared" si="12"/>
        <v>0</v>
      </c>
      <c r="T63">
        <f t="shared" si="13"/>
        <v>0</v>
      </c>
      <c r="U63">
        <f t="shared" si="14"/>
        <v>0</v>
      </c>
      <c r="V63">
        <f t="shared" si="15"/>
        <v>0</v>
      </c>
      <c r="W63">
        <f t="shared" si="16"/>
        <v>0</v>
      </c>
      <c r="X63">
        <f t="shared" si="17"/>
        <v>1</v>
      </c>
      <c r="Y63">
        <f t="shared" si="18"/>
        <v>0</v>
      </c>
      <c r="Z63">
        <f t="shared" si="19"/>
        <v>0</v>
      </c>
      <c r="AA63">
        <f t="shared" si="20"/>
        <v>0</v>
      </c>
      <c r="AB63">
        <f t="shared" si="21"/>
        <v>0</v>
      </c>
      <c r="AC63">
        <f t="shared" si="22"/>
        <v>89.240592000000007</v>
      </c>
      <c r="AD63">
        <f t="shared" si="23"/>
        <v>0.89221941937476812</v>
      </c>
      <c r="AE63" s="1">
        <v>67</v>
      </c>
    </row>
    <row r="64" spans="1:31" x14ac:dyDescent="0.25">
      <c r="A64">
        <v>85.635771000000005</v>
      </c>
      <c r="B64">
        <v>3</v>
      </c>
      <c r="C64">
        <v>106</v>
      </c>
      <c r="D64">
        <v>346911.40814800002</v>
      </c>
      <c r="F64" s="1">
        <v>68</v>
      </c>
      <c r="G64" s="2"/>
      <c r="H64" s="2"/>
      <c r="I64" s="2"/>
      <c r="J64" s="2"/>
      <c r="K64" s="2"/>
      <c r="L64" s="2">
        <v>2108636.0351720001</v>
      </c>
      <c r="M64" s="2"/>
      <c r="N64" s="2"/>
      <c r="O64" s="2"/>
      <c r="P64" s="2"/>
      <c r="Q64" s="2"/>
      <c r="R64" s="2">
        <v>2108636.0351720001</v>
      </c>
      <c r="S64">
        <f t="shared" si="12"/>
        <v>0</v>
      </c>
      <c r="T64">
        <f t="shared" si="13"/>
        <v>0</v>
      </c>
      <c r="U64">
        <f t="shared" si="14"/>
        <v>0</v>
      </c>
      <c r="V64">
        <f t="shared" si="15"/>
        <v>0</v>
      </c>
      <c r="W64">
        <f t="shared" si="16"/>
        <v>0</v>
      </c>
      <c r="X64">
        <f t="shared" si="17"/>
        <v>1</v>
      </c>
      <c r="Y64">
        <f t="shared" si="18"/>
        <v>0</v>
      </c>
      <c r="Z64">
        <f t="shared" si="19"/>
        <v>0</v>
      </c>
      <c r="AA64">
        <f t="shared" si="20"/>
        <v>0</v>
      </c>
      <c r="AB64">
        <f t="shared" si="21"/>
        <v>0</v>
      </c>
      <c r="AC64">
        <f t="shared" si="22"/>
        <v>89.240592000000007</v>
      </c>
      <c r="AD64">
        <f t="shared" si="23"/>
        <v>0.89221941937476812</v>
      </c>
      <c r="AE64" s="1">
        <v>68</v>
      </c>
    </row>
    <row r="65" spans="1:31" x14ac:dyDescent="0.25">
      <c r="A65">
        <v>85.635771000000005</v>
      </c>
      <c r="B65">
        <v>3</v>
      </c>
      <c r="C65">
        <v>99</v>
      </c>
      <c r="D65">
        <v>685246.21033300005</v>
      </c>
      <c r="F65" s="1">
        <v>69</v>
      </c>
      <c r="G65" s="2"/>
      <c r="H65" s="2"/>
      <c r="I65" s="2"/>
      <c r="J65" s="2"/>
      <c r="K65" s="2"/>
      <c r="L65" s="2">
        <v>4225709.2931880001</v>
      </c>
      <c r="M65" s="2">
        <v>1355239.6500599999</v>
      </c>
      <c r="N65" s="2"/>
      <c r="O65" s="2"/>
      <c r="P65" s="2"/>
      <c r="Q65" s="2"/>
      <c r="R65" s="2">
        <v>5580948.943248</v>
      </c>
      <c r="S65">
        <f t="shared" si="12"/>
        <v>0</v>
      </c>
      <c r="T65">
        <f t="shared" si="13"/>
        <v>0</v>
      </c>
      <c r="U65">
        <f t="shared" si="14"/>
        <v>0</v>
      </c>
      <c r="V65">
        <f t="shared" si="15"/>
        <v>0</v>
      </c>
      <c r="W65">
        <f t="shared" si="16"/>
        <v>0</v>
      </c>
      <c r="X65">
        <f t="shared" si="17"/>
        <v>0.75716680732232655</v>
      </c>
      <c r="Y65">
        <f t="shared" si="18"/>
        <v>0.2428331926776735</v>
      </c>
      <c r="Z65">
        <f t="shared" si="19"/>
        <v>0</v>
      </c>
      <c r="AA65">
        <f t="shared" si="20"/>
        <v>0</v>
      </c>
      <c r="AB65">
        <f t="shared" si="21"/>
        <v>0</v>
      </c>
      <c r="AC65">
        <f t="shared" si="22"/>
        <v>90.01703292109741</v>
      </c>
      <c r="AD65">
        <f t="shared" si="23"/>
        <v>0.8999822059304684</v>
      </c>
      <c r="AE65" s="1">
        <v>69</v>
      </c>
    </row>
    <row r="66" spans="1:31" x14ac:dyDescent="0.25">
      <c r="A66">
        <v>85.635771000000005</v>
      </c>
      <c r="B66">
        <v>3</v>
      </c>
      <c r="C66">
        <v>90</v>
      </c>
      <c r="D66">
        <v>1766989.397838</v>
      </c>
      <c r="F66" s="1">
        <v>70</v>
      </c>
      <c r="G66" s="2"/>
      <c r="H66" s="2"/>
      <c r="I66" s="2"/>
      <c r="J66" s="2"/>
      <c r="K66" s="2"/>
      <c r="L66" s="2">
        <v>5373841.8079770003</v>
      </c>
      <c r="M66" s="2"/>
      <c r="N66" s="2"/>
      <c r="O66" s="2"/>
      <c r="P66" s="2"/>
      <c r="Q66" s="2"/>
      <c r="R66" s="2">
        <v>5373841.8079770003</v>
      </c>
      <c r="S66">
        <f t="shared" ref="S66:S97" si="24">G66/$R66</f>
        <v>0</v>
      </c>
      <c r="T66">
        <f t="shared" ref="T66:T97" si="25">H66/$R66</f>
        <v>0</v>
      </c>
      <c r="U66">
        <f t="shared" ref="U66:U97" si="26">I66/$R66</f>
        <v>0</v>
      </c>
      <c r="V66">
        <f t="shared" ref="V66:V97" si="27">J66/$R66</f>
        <v>0</v>
      </c>
      <c r="W66">
        <f t="shared" ref="W66:W97" si="28">K66/$R66</f>
        <v>0</v>
      </c>
      <c r="X66">
        <f t="shared" ref="X66:X97" si="29">L66/$R66</f>
        <v>1</v>
      </c>
      <c r="Y66">
        <f t="shared" ref="Y66:Y97" si="30">M66/$R66</f>
        <v>0</v>
      </c>
      <c r="Z66">
        <f t="shared" ref="Z66:Z97" si="31">N66/$R66</f>
        <v>0</v>
      </c>
      <c r="AA66">
        <f t="shared" ref="AA66:AA97" si="32">O66/$R66</f>
        <v>0</v>
      </c>
      <c r="AB66">
        <f t="shared" ref="AB66:AB97" si="33">P66/$R66</f>
        <v>0</v>
      </c>
      <c r="AC66">
        <f t="shared" ref="AC66:AC97" si="34">S66*66+T66*71.823942+U66*76.989696+V66*81.571646+W66*85.635771+X66*89.240592+Y66*92.438017+Z66*95.274088+AA66*97.789642+AB66*100.020903</f>
        <v>89.240592000000007</v>
      </c>
      <c r="AD66">
        <f t="shared" ref="AD66:AD97" si="35">AC66/100.020903</f>
        <v>0.89221941937476812</v>
      </c>
      <c r="AE66" s="1">
        <v>70</v>
      </c>
    </row>
    <row r="67" spans="1:31" x14ac:dyDescent="0.25">
      <c r="A67">
        <v>85.635771000000005</v>
      </c>
      <c r="B67">
        <v>3</v>
      </c>
      <c r="C67">
        <v>104</v>
      </c>
      <c r="D67">
        <v>646940.73864</v>
      </c>
      <c r="F67" s="1">
        <v>71</v>
      </c>
      <c r="G67" s="2"/>
      <c r="H67" s="2"/>
      <c r="I67" s="2">
        <v>3752731.6194659998</v>
      </c>
      <c r="J67" s="2">
        <v>3509484.6956409998</v>
      </c>
      <c r="K67" s="2"/>
      <c r="L67" s="2"/>
      <c r="M67" s="2"/>
      <c r="N67" s="2"/>
      <c r="O67" s="2"/>
      <c r="P67" s="2"/>
      <c r="Q67" s="2"/>
      <c r="R67" s="2">
        <v>7262216.3151069991</v>
      </c>
      <c r="S67">
        <f t="shared" si="24"/>
        <v>0</v>
      </c>
      <c r="T67">
        <f t="shared" si="25"/>
        <v>0</v>
      </c>
      <c r="U67">
        <f t="shared" si="26"/>
        <v>0.51674743034843185</v>
      </c>
      <c r="V67">
        <f t="shared" si="27"/>
        <v>0.48325256965156815</v>
      </c>
      <c r="W67">
        <f t="shared" si="28"/>
        <v>0</v>
      </c>
      <c r="X67">
        <f t="shared" si="29"/>
        <v>0</v>
      </c>
      <c r="Y67">
        <f t="shared" si="30"/>
        <v>0</v>
      </c>
      <c r="Z67">
        <f t="shared" si="31"/>
        <v>0</v>
      </c>
      <c r="AA67">
        <f t="shared" si="32"/>
        <v>0</v>
      </c>
      <c r="AB67">
        <f t="shared" si="33"/>
        <v>0</v>
      </c>
      <c r="AC67">
        <f t="shared" si="34"/>
        <v>79.203935111514994</v>
      </c>
      <c r="AD67">
        <f t="shared" si="35"/>
        <v>0.79187382572935772</v>
      </c>
      <c r="AE67" s="1">
        <v>71</v>
      </c>
    </row>
    <row r="68" spans="1:31" x14ac:dyDescent="0.25">
      <c r="A68">
        <v>85.635771000000005</v>
      </c>
      <c r="B68">
        <v>3</v>
      </c>
      <c r="C68">
        <v>31</v>
      </c>
      <c r="D68">
        <v>2220623.5469769998</v>
      </c>
      <c r="F68" s="1">
        <v>72</v>
      </c>
      <c r="G68" s="2"/>
      <c r="H68" s="2"/>
      <c r="I68" s="2"/>
      <c r="J68" s="2">
        <v>4744742.663989</v>
      </c>
      <c r="K68" s="2"/>
      <c r="L68" s="2"/>
      <c r="M68" s="2"/>
      <c r="N68" s="2"/>
      <c r="O68" s="2"/>
      <c r="P68" s="2"/>
      <c r="Q68" s="2"/>
      <c r="R68" s="2">
        <v>4744742.663989</v>
      </c>
      <c r="S68">
        <f t="shared" si="24"/>
        <v>0</v>
      </c>
      <c r="T68">
        <f t="shared" si="25"/>
        <v>0</v>
      </c>
      <c r="U68">
        <f t="shared" si="26"/>
        <v>0</v>
      </c>
      <c r="V68">
        <f t="shared" si="27"/>
        <v>1</v>
      </c>
      <c r="W68">
        <f t="shared" si="28"/>
        <v>0</v>
      </c>
      <c r="X68">
        <f t="shared" si="29"/>
        <v>0</v>
      </c>
      <c r="Y68">
        <f t="shared" si="30"/>
        <v>0</v>
      </c>
      <c r="Z68">
        <f t="shared" si="31"/>
        <v>0</v>
      </c>
      <c r="AA68">
        <f t="shared" si="32"/>
        <v>0</v>
      </c>
      <c r="AB68">
        <f t="shared" si="33"/>
        <v>0</v>
      </c>
      <c r="AC68">
        <f t="shared" si="34"/>
        <v>81.571646000000001</v>
      </c>
      <c r="AD68">
        <f t="shared" si="35"/>
        <v>0.81554598642245812</v>
      </c>
      <c r="AE68" s="1">
        <v>72</v>
      </c>
    </row>
    <row r="69" spans="1:31" x14ac:dyDescent="0.25">
      <c r="A69">
        <v>85.635771000000005</v>
      </c>
      <c r="B69">
        <v>3</v>
      </c>
      <c r="C69">
        <v>26</v>
      </c>
      <c r="D69">
        <v>2318404.509602</v>
      </c>
      <c r="F69" s="1">
        <v>73</v>
      </c>
      <c r="G69" s="2"/>
      <c r="H69" s="2"/>
      <c r="I69" s="2"/>
      <c r="J69" s="2">
        <v>2312711.8216169998</v>
      </c>
      <c r="K69" s="2">
        <v>3236654.4400399998</v>
      </c>
      <c r="L69" s="2"/>
      <c r="M69" s="2"/>
      <c r="N69" s="2"/>
      <c r="O69" s="2"/>
      <c r="P69" s="2"/>
      <c r="Q69" s="2"/>
      <c r="R69" s="2">
        <v>5549366.2616569996</v>
      </c>
      <c r="S69">
        <f t="shared" si="24"/>
        <v>0</v>
      </c>
      <c r="T69">
        <f t="shared" si="25"/>
        <v>0</v>
      </c>
      <c r="U69">
        <f t="shared" si="26"/>
        <v>0</v>
      </c>
      <c r="V69">
        <f t="shared" si="27"/>
        <v>0.41675242046943956</v>
      </c>
      <c r="W69">
        <f t="shared" si="28"/>
        <v>0.5832475795305605</v>
      </c>
      <c r="X69">
        <f t="shared" si="29"/>
        <v>0</v>
      </c>
      <c r="Y69">
        <f t="shared" si="30"/>
        <v>0</v>
      </c>
      <c r="Z69">
        <f t="shared" si="31"/>
        <v>0</v>
      </c>
      <c r="AA69">
        <f t="shared" si="32"/>
        <v>0</v>
      </c>
      <c r="AB69">
        <f t="shared" si="33"/>
        <v>0</v>
      </c>
      <c r="AC69">
        <f t="shared" si="34"/>
        <v>83.942037069159653</v>
      </c>
      <c r="AD69">
        <f t="shared" si="35"/>
        <v>0.83924494332109412</v>
      </c>
      <c r="AE69" s="1">
        <v>73</v>
      </c>
    </row>
    <row r="70" spans="1:31" x14ac:dyDescent="0.25">
      <c r="A70">
        <v>85.635771000000005</v>
      </c>
      <c r="B70">
        <v>3</v>
      </c>
      <c r="C70">
        <v>73</v>
      </c>
      <c r="D70">
        <v>3236654.4400399998</v>
      </c>
      <c r="F70" s="1">
        <v>74</v>
      </c>
      <c r="G70" s="2"/>
      <c r="H70" s="2"/>
      <c r="I70" s="2"/>
      <c r="J70" s="2"/>
      <c r="K70" s="2">
        <v>5875099.5232949993</v>
      </c>
      <c r="L70" s="2"/>
      <c r="M70" s="2"/>
      <c r="N70" s="2"/>
      <c r="O70" s="2"/>
      <c r="P70" s="2"/>
      <c r="Q70" s="2"/>
      <c r="R70" s="2">
        <v>5875099.5232949993</v>
      </c>
      <c r="S70">
        <f t="shared" si="24"/>
        <v>0</v>
      </c>
      <c r="T70">
        <f t="shared" si="25"/>
        <v>0</v>
      </c>
      <c r="U70">
        <f t="shared" si="26"/>
        <v>0</v>
      </c>
      <c r="V70">
        <f t="shared" si="27"/>
        <v>0</v>
      </c>
      <c r="W70">
        <f t="shared" si="28"/>
        <v>1</v>
      </c>
      <c r="X70">
        <f t="shared" si="29"/>
        <v>0</v>
      </c>
      <c r="Y70">
        <f t="shared" si="30"/>
        <v>0</v>
      </c>
      <c r="Z70">
        <f t="shared" si="31"/>
        <v>0</v>
      </c>
      <c r="AA70">
        <f t="shared" si="32"/>
        <v>0</v>
      </c>
      <c r="AB70">
        <f t="shared" si="33"/>
        <v>0</v>
      </c>
      <c r="AC70">
        <f t="shared" si="34"/>
        <v>85.635771000000005</v>
      </c>
      <c r="AD70">
        <f t="shared" si="35"/>
        <v>0.85617874295735963</v>
      </c>
      <c r="AE70" s="1">
        <v>74</v>
      </c>
    </row>
    <row r="71" spans="1:31" x14ac:dyDescent="0.25">
      <c r="A71">
        <v>85.635771000000005</v>
      </c>
      <c r="B71">
        <v>3</v>
      </c>
      <c r="C71">
        <v>74</v>
      </c>
      <c r="D71">
        <v>5875099.4376029996</v>
      </c>
      <c r="F71" s="1">
        <v>75</v>
      </c>
      <c r="G71" s="2"/>
      <c r="H71" s="2"/>
      <c r="I71" s="2"/>
      <c r="J71" s="2"/>
      <c r="K71" s="2"/>
      <c r="L71" s="2">
        <v>1942658.2918229999</v>
      </c>
      <c r="M71" s="2">
        <v>3021929.6960200001</v>
      </c>
      <c r="N71" s="2"/>
      <c r="O71" s="2"/>
      <c r="P71" s="2"/>
      <c r="Q71" s="2"/>
      <c r="R71" s="2">
        <v>4964587.9878430003</v>
      </c>
      <c r="S71">
        <f t="shared" si="24"/>
        <v>0</v>
      </c>
      <c r="T71">
        <f t="shared" si="25"/>
        <v>0</v>
      </c>
      <c r="U71">
        <f t="shared" si="26"/>
        <v>0</v>
      </c>
      <c r="V71">
        <f t="shared" si="27"/>
        <v>0</v>
      </c>
      <c r="W71">
        <f t="shared" si="28"/>
        <v>0</v>
      </c>
      <c r="X71">
        <f t="shared" si="29"/>
        <v>0.39130302385214455</v>
      </c>
      <c r="Y71">
        <f t="shared" si="30"/>
        <v>0.60869697614785534</v>
      </c>
      <c r="Z71">
        <f t="shared" si="31"/>
        <v>0</v>
      </c>
      <c r="AA71">
        <f t="shared" si="32"/>
        <v>0</v>
      </c>
      <c r="AB71">
        <f t="shared" si="33"/>
        <v>0</v>
      </c>
      <c r="AC71">
        <f t="shared" si="34"/>
        <v>91.186854928959548</v>
      </c>
      <c r="AD71">
        <f t="shared" si="35"/>
        <v>0.9116779812411766</v>
      </c>
      <c r="AE71" s="1">
        <v>75</v>
      </c>
    </row>
    <row r="72" spans="1:31" x14ac:dyDescent="0.25">
      <c r="A72">
        <v>85.635771000000005</v>
      </c>
      <c r="B72">
        <v>3</v>
      </c>
      <c r="C72">
        <v>97</v>
      </c>
      <c r="D72">
        <v>275888.11872899998</v>
      </c>
      <c r="F72" s="1">
        <v>76</v>
      </c>
      <c r="G72" s="2"/>
      <c r="H72" s="2"/>
      <c r="I72" s="2"/>
      <c r="J72" s="2"/>
      <c r="K72" s="2"/>
      <c r="L72" s="2">
        <v>3444030.8773130002</v>
      </c>
      <c r="M72" s="2">
        <v>154514.71281900001</v>
      </c>
      <c r="N72" s="2"/>
      <c r="O72" s="2"/>
      <c r="P72" s="2"/>
      <c r="Q72" s="2"/>
      <c r="R72" s="2">
        <v>3598545.5901319999</v>
      </c>
      <c r="S72">
        <f t="shared" si="24"/>
        <v>0</v>
      </c>
      <c r="T72">
        <f t="shared" si="25"/>
        <v>0</v>
      </c>
      <c r="U72">
        <f t="shared" si="26"/>
        <v>0</v>
      </c>
      <c r="V72">
        <f t="shared" si="27"/>
        <v>0</v>
      </c>
      <c r="W72">
        <f t="shared" si="28"/>
        <v>0</v>
      </c>
      <c r="X72">
        <f t="shared" si="29"/>
        <v>0.95706189932879748</v>
      </c>
      <c r="Y72">
        <f t="shared" si="30"/>
        <v>4.2938100671202607E-2</v>
      </c>
      <c r="Z72">
        <f t="shared" si="31"/>
        <v>0</v>
      </c>
      <c r="AA72">
        <f t="shared" si="32"/>
        <v>0</v>
      </c>
      <c r="AB72">
        <f t="shared" si="33"/>
        <v>0</v>
      </c>
      <c r="AC72">
        <f t="shared" si="34"/>
        <v>89.377883356538632</v>
      </c>
      <c r="AD72">
        <f t="shared" si="35"/>
        <v>0.89359204602000675</v>
      </c>
      <c r="AE72" s="1">
        <v>76</v>
      </c>
    </row>
    <row r="73" spans="1:31" x14ac:dyDescent="0.25">
      <c r="A73">
        <v>85.635771000000005</v>
      </c>
      <c r="B73">
        <v>3</v>
      </c>
      <c r="C73">
        <v>98</v>
      </c>
      <c r="D73">
        <v>1947117.044861</v>
      </c>
      <c r="F73" s="1">
        <v>77</v>
      </c>
      <c r="G73" s="2"/>
      <c r="H73" s="2"/>
      <c r="I73" s="2"/>
      <c r="J73" s="2"/>
      <c r="K73" s="2"/>
      <c r="L73" s="2">
        <v>294629.89233800001</v>
      </c>
      <c r="M73" s="2">
        <v>4099291.6280550002</v>
      </c>
      <c r="N73" s="2">
        <v>483177.50095100002</v>
      </c>
      <c r="O73" s="2"/>
      <c r="P73" s="2"/>
      <c r="Q73" s="2"/>
      <c r="R73" s="2">
        <v>4877099.0213440005</v>
      </c>
      <c r="S73">
        <f t="shared" si="24"/>
        <v>0</v>
      </c>
      <c r="T73">
        <f t="shared" si="25"/>
        <v>0</v>
      </c>
      <c r="U73">
        <f t="shared" si="26"/>
        <v>0</v>
      </c>
      <c r="V73">
        <f t="shared" si="27"/>
        <v>0</v>
      </c>
      <c r="W73">
        <f t="shared" si="28"/>
        <v>0</v>
      </c>
      <c r="X73">
        <f t="shared" si="29"/>
        <v>6.041088996729202E-2</v>
      </c>
      <c r="Y73">
        <f t="shared" si="30"/>
        <v>0.84051843321510888</v>
      </c>
      <c r="Z73">
        <f t="shared" si="31"/>
        <v>9.907067681759904E-2</v>
      </c>
      <c r="AA73">
        <f t="shared" si="32"/>
        <v>0</v>
      </c>
      <c r="AB73">
        <f t="shared" si="33"/>
        <v>0</v>
      </c>
      <c r="AC73">
        <f t="shared" si="34"/>
        <v>92.525829183619095</v>
      </c>
      <c r="AD73">
        <f t="shared" si="35"/>
        <v>0.92506492551481057</v>
      </c>
      <c r="AE73" s="1">
        <v>77</v>
      </c>
    </row>
    <row r="74" spans="1:31" x14ac:dyDescent="0.25">
      <c r="A74">
        <v>85.635771000000005</v>
      </c>
      <c r="B74">
        <v>3</v>
      </c>
      <c r="C74">
        <v>30</v>
      </c>
      <c r="D74">
        <v>2149478.9506649999</v>
      </c>
      <c r="F74" s="1">
        <v>78</v>
      </c>
      <c r="G74" s="2"/>
      <c r="H74" s="2"/>
      <c r="I74" s="2"/>
      <c r="J74" s="2"/>
      <c r="K74" s="2"/>
      <c r="L74" s="2"/>
      <c r="M74" s="2">
        <v>361813.62802100001</v>
      </c>
      <c r="N74" s="2">
        <v>2990662.3732850002</v>
      </c>
      <c r="O74" s="2">
        <v>78230.282122000004</v>
      </c>
      <c r="P74" s="2"/>
      <c r="Q74" s="2"/>
      <c r="R74" s="2">
        <v>3430706.2834280003</v>
      </c>
      <c r="S74">
        <f t="shared" si="24"/>
        <v>0</v>
      </c>
      <c r="T74">
        <f t="shared" si="25"/>
        <v>0</v>
      </c>
      <c r="U74">
        <f t="shared" si="26"/>
        <v>0</v>
      </c>
      <c r="V74">
        <f t="shared" si="27"/>
        <v>0</v>
      </c>
      <c r="W74">
        <f t="shared" si="28"/>
        <v>0</v>
      </c>
      <c r="X74">
        <f t="shared" si="29"/>
        <v>0</v>
      </c>
      <c r="Y74">
        <f t="shared" si="30"/>
        <v>0.10546330642431791</v>
      </c>
      <c r="Z74">
        <f t="shared" si="31"/>
        <v>0.87173372658900339</v>
      </c>
      <c r="AA74">
        <f t="shared" si="32"/>
        <v>2.280296698667874E-2</v>
      </c>
      <c r="AB74">
        <f t="shared" si="33"/>
        <v>0</v>
      </c>
      <c r="AC74">
        <f t="shared" si="34"/>
        <v>95.032348669901097</v>
      </c>
      <c r="AD74">
        <f t="shared" si="35"/>
        <v>0.95012488209490664</v>
      </c>
      <c r="AE74" s="1">
        <v>78</v>
      </c>
    </row>
    <row r="75" spans="1:31" x14ac:dyDescent="0.25">
      <c r="A75">
        <v>85.635771000000005</v>
      </c>
      <c r="B75">
        <v>3</v>
      </c>
      <c r="C75">
        <v>116</v>
      </c>
      <c r="D75">
        <v>1309328.7382990001</v>
      </c>
      <c r="F75" s="1">
        <v>79</v>
      </c>
      <c r="G75" s="2"/>
      <c r="H75" s="2"/>
      <c r="I75" s="2"/>
      <c r="J75" s="2"/>
      <c r="K75" s="2"/>
      <c r="L75" s="2"/>
      <c r="M75" s="2"/>
      <c r="N75" s="2">
        <v>1128346.723918</v>
      </c>
      <c r="O75" s="2">
        <v>2055770.292201</v>
      </c>
      <c r="P75" s="2"/>
      <c r="Q75" s="2"/>
      <c r="R75" s="2">
        <v>3184117.016119</v>
      </c>
      <c r="S75">
        <f t="shared" si="24"/>
        <v>0</v>
      </c>
      <c r="T75">
        <f t="shared" si="25"/>
        <v>0</v>
      </c>
      <c r="U75">
        <f t="shared" si="26"/>
        <v>0</v>
      </c>
      <c r="V75">
        <f t="shared" si="27"/>
        <v>0</v>
      </c>
      <c r="W75">
        <f t="shared" si="28"/>
        <v>0</v>
      </c>
      <c r="X75">
        <f t="shared" si="29"/>
        <v>0</v>
      </c>
      <c r="Y75">
        <f t="shared" si="30"/>
        <v>0</v>
      </c>
      <c r="Z75">
        <f t="shared" si="31"/>
        <v>0.35436722903271289</v>
      </c>
      <c r="AA75">
        <f t="shared" si="32"/>
        <v>0.64563277096728711</v>
      </c>
      <c r="AB75">
        <f t="shared" si="33"/>
        <v>0</v>
      </c>
      <c r="AC75">
        <f t="shared" si="34"/>
        <v>96.898212099537844</v>
      </c>
      <c r="AD75">
        <f t="shared" si="35"/>
        <v>0.96877961699203852</v>
      </c>
      <c r="AE75" s="1">
        <v>79</v>
      </c>
    </row>
    <row r="76" spans="1:31" x14ac:dyDescent="0.25">
      <c r="A76">
        <v>85.635771000000005</v>
      </c>
      <c r="B76">
        <v>3</v>
      </c>
      <c r="C76">
        <v>117</v>
      </c>
      <c r="D76">
        <v>2851249.2479929999</v>
      </c>
      <c r="F76" s="1">
        <v>80</v>
      </c>
      <c r="G76" s="2"/>
      <c r="H76" s="2"/>
      <c r="I76" s="2"/>
      <c r="J76" s="2"/>
      <c r="K76" s="2"/>
      <c r="L76" s="2"/>
      <c r="M76" s="2"/>
      <c r="N76" s="2"/>
      <c r="O76" s="2">
        <v>203350.45918400001</v>
      </c>
      <c r="P76" s="2">
        <v>1641911.7628560001</v>
      </c>
      <c r="Q76" s="2"/>
      <c r="R76" s="2">
        <v>1845262.2220400001</v>
      </c>
      <c r="S76">
        <f t="shared" si="24"/>
        <v>0</v>
      </c>
      <c r="T76">
        <f t="shared" si="25"/>
        <v>0</v>
      </c>
      <c r="U76">
        <f t="shared" si="26"/>
        <v>0</v>
      </c>
      <c r="V76">
        <f t="shared" si="27"/>
        <v>0</v>
      </c>
      <c r="W76">
        <f t="shared" si="28"/>
        <v>0</v>
      </c>
      <c r="X76">
        <f t="shared" si="29"/>
        <v>0</v>
      </c>
      <c r="Y76">
        <f t="shared" si="30"/>
        <v>0</v>
      </c>
      <c r="Z76">
        <f t="shared" si="31"/>
        <v>0</v>
      </c>
      <c r="AA76">
        <f t="shared" si="32"/>
        <v>0.11020138859136733</v>
      </c>
      <c r="AB76">
        <f t="shared" si="33"/>
        <v>0.8897986114086327</v>
      </c>
      <c r="AC76">
        <f t="shared" si="34"/>
        <v>99.775014939490248</v>
      </c>
      <c r="AD76">
        <f t="shared" si="35"/>
        <v>0.99754163326730061</v>
      </c>
      <c r="AE76" s="1">
        <v>80</v>
      </c>
    </row>
    <row r="77" spans="1:31" x14ac:dyDescent="0.25">
      <c r="A77">
        <v>85.635771000000005</v>
      </c>
      <c r="B77">
        <v>3</v>
      </c>
      <c r="C77">
        <v>42</v>
      </c>
      <c r="D77">
        <v>138255.690722</v>
      </c>
      <c r="F77" s="1">
        <v>81</v>
      </c>
      <c r="G77" s="2"/>
      <c r="H77" s="2"/>
      <c r="I77" s="2"/>
      <c r="J77" s="2"/>
      <c r="K77" s="2"/>
      <c r="L77" s="2"/>
      <c r="M77" s="2"/>
      <c r="N77" s="2">
        <v>567084.91830899997</v>
      </c>
      <c r="O77" s="2">
        <v>1213855.049379</v>
      </c>
      <c r="P77" s="2">
        <v>18088.494503000002</v>
      </c>
      <c r="Q77" s="2"/>
      <c r="R77" s="2">
        <v>1799028.4621909999</v>
      </c>
      <c r="S77">
        <f t="shared" si="24"/>
        <v>0</v>
      </c>
      <c r="T77">
        <f t="shared" si="25"/>
        <v>0</v>
      </c>
      <c r="U77">
        <f t="shared" si="26"/>
        <v>0</v>
      </c>
      <c r="V77">
        <f t="shared" si="27"/>
        <v>0</v>
      </c>
      <c r="W77">
        <f t="shared" si="28"/>
        <v>0</v>
      </c>
      <c r="X77">
        <f t="shared" si="29"/>
        <v>0</v>
      </c>
      <c r="Y77">
        <f t="shared" si="30"/>
        <v>0</v>
      </c>
      <c r="Z77">
        <f t="shared" si="31"/>
        <v>0.3152173132482623</v>
      </c>
      <c r="AA77">
        <f t="shared" si="32"/>
        <v>0.67472809624182972</v>
      </c>
      <c r="AB77">
        <f t="shared" si="33"/>
        <v>1.0054590509907995E-2</v>
      </c>
      <c r="AC77">
        <f t="shared" si="34"/>
        <v>97.019130242464826</v>
      </c>
      <c r="AD77">
        <f t="shared" si="35"/>
        <v>0.96998854571893656</v>
      </c>
      <c r="AE77" s="1">
        <v>81</v>
      </c>
    </row>
    <row r="78" spans="1:31" x14ac:dyDescent="0.25">
      <c r="A78">
        <v>89.240592000000007</v>
      </c>
      <c r="B78">
        <v>3</v>
      </c>
      <c r="C78">
        <v>100</v>
      </c>
      <c r="D78">
        <v>1305365.0852880001</v>
      </c>
      <c r="F78" s="1">
        <v>82</v>
      </c>
      <c r="G78" s="2"/>
      <c r="H78" s="2"/>
      <c r="I78" s="2"/>
      <c r="J78" s="2"/>
      <c r="K78" s="2"/>
      <c r="L78" s="2"/>
      <c r="M78" s="2"/>
      <c r="N78" s="2">
        <v>310451.35705200001</v>
      </c>
      <c r="O78" s="2">
        <v>2363584.4780760002</v>
      </c>
      <c r="P78" s="2">
        <v>492140.37586999999</v>
      </c>
      <c r="Q78" s="2"/>
      <c r="R78" s="2">
        <v>3166176.2109980001</v>
      </c>
      <c r="S78">
        <f t="shared" si="24"/>
        <v>0</v>
      </c>
      <c r="T78">
        <f t="shared" si="25"/>
        <v>0</v>
      </c>
      <c r="U78">
        <f t="shared" si="26"/>
        <v>0</v>
      </c>
      <c r="V78">
        <f t="shared" si="27"/>
        <v>0</v>
      </c>
      <c r="W78">
        <f t="shared" si="28"/>
        <v>0</v>
      </c>
      <c r="X78">
        <f t="shared" si="29"/>
        <v>0</v>
      </c>
      <c r="Y78">
        <f t="shared" si="30"/>
        <v>0</v>
      </c>
      <c r="Z78">
        <f t="shared" si="31"/>
        <v>9.8052457084864403E-2</v>
      </c>
      <c r="AA78">
        <f t="shared" si="32"/>
        <v>0.74651071847039818</v>
      </c>
      <c r="AB78">
        <f t="shared" si="33"/>
        <v>0.15543682444473741</v>
      </c>
      <c r="AC78">
        <f t="shared" si="34"/>
        <v>97.889805873717734</v>
      </c>
      <c r="AD78">
        <f t="shared" si="35"/>
        <v>0.97869348243854315</v>
      </c>
      <c r="AE78" s="1">
        <v>82</v>
      </c>
    </row>
    <row r="79" spans="1:31" x14ac:dyDescent="0.25">
      <c r="A79">
        <v>89.240592000000007</v>
      </c>
      <c r="B79">
        <v>3</v>
      </c>
      <c r="C79">
        <v>107</v>
      </c>
      <c r="D79">
        <v>1575988.582504</v>
      </c>
      <c r="F79" s="1">
        <v>83</v>
      </c>
      <c r="G79" s="2"/>
      <c r="H79" s="2"/>
      <c r="I79" s="2"/>
      <c r="J79" s="2"/>
      <c r="K79" s="2"/>
      <c r="L79" s="2"/>
      <c r="M79" s="2"/>
      <c r="N79" s="2">
        <v>164331.76562699999</v>
      </c>
      <c r="O79" s="2">
        <v>1299627.861364</v>
      </c>
      <c r="P79" s="2"/>
      <c r="Q79" s="2"/>
      <c r="R79" s="2">
        <v>1463959.626991</v>
      </c>
      <c r="S79">
        <f t="shared" si="24"/>
        <v>0</v>
      </c>
      <c r="T79">
        <f t="shared" si="25"/>
        <v>0</v>
      </c>
      <c r="U79">
        <f t="shared" si="26"/>
        <v>0</v>
      </c>
      <c r="V79">
        <f t="shared" si="27"/>
        <v>0</v>
      </c>
      <c r="W79">
        <f t="shared" si="28"/>
        <v>0</v>
      </c>
      <c r="X79">
        <f t="shared" si="29"/>
        <v>0</v>
      </c>
      <c r="Y79">
        <f t="shared" si="30"/>
        <v>0</v>
      </c>
      <c r="Z79">
        <f t="shared" si="31"/>
        <v>0.11225156937200854</v>
      </c>
      <c r="AA79">
        <f t="shared" si="32"/>
        <v>0.88774843062799147</v>
      </c>
      <c r="AB79">
        <f t="shared" si="33"/>
        <v>0</v>
      </c>
      <c r="AC79">
        <f t="shared" si="34"/>
        <v>97.507267115659971</v>
      </c>
      <c r="AD79">
        <f t="shared" si="35"/>
        <v>0.97486889431162171</v>
      </c>
      <c r="AE79" s="1">
        <v>83</v>
      </c>
    </row>
    <row r="80" spans="1:31" x14ac:dyDescent="0.25">
      <c r="A80">
        <v>89.240592000000007</v>
      </c>
      <c r="B80">
        <v>3</v>
      </c>
      <c r="C80">
        <v>101</v>
      </c>
      <c r="D80">
        <v>1710577.05953</v>
      </c>
      <c r="F80" s="1">
        <v>84</v>
      </c>
      <c r="G80" s="2"/>
      <c r="H80" s="2"/>
      <c r="I80" s="2"/>
      <c r="J80" s="2"/>
      <c r="K80" s="2"/>
      <c r="L80" s="2"/>
      <c r="M80" s="2"/>
      <c r="N80" s="2">
        <v>3110192.6906909999</v>
      </c>
      <c r="O80" s="2">
        <v>1193621.6965719999</v>
      </c>
      <c r="P80" s="2"/>
      <c r="Q80" s="2"/>
      <c r="R80" s="2">
        <v>4303814.387263</v>
      </c>
      <c r="S80">
        <f t="shared" si="24"/>
        <v>0</v>
      </c>
      <c r="T80">
        <f t="shared" si="25"/>
        <v>0</v>
      </c>
      <c r="U80">
        <f t="shared" si="26"/>
        <v>0</v>
      </c>
      <c r="V80">
        <f t="shared" si="27"/>
        <v>0</v>
      </c>
      <c r="W80">
        <f t="shared" si="28"/>
        <v>0</v>
      </c>
      <c r="X80">
        <f t="shared" si="29"/>
        <v>0</v>
      </c>
      <c r="Y80">
        <f t="shared" si="30"/>
        <v>0</v>
      </c>
      <c r="Z80">
        <f t="shared" si="31"/>
        <v>0.72265957841851058</v>
      </c>
      <c r="AA80">
        <f t="shared" si="32"/>
        <v>0.27734042158148942</v>
      </c>
      <c r="AB80">
        <f t="shared" si="33"/>
        <v>0</v>
      </c>
      <c r="AC80">
        <f t="shared" si="34"/>
        <v>95.97175280687101</v>
      </c>
      <c r="AD80">
        <f t="shared" si="35"/>
        <v>0.95951696023851141</v>
      </c>
      <c r="AE80" s="1">
        <v>84</v>
      </c>
    </row>
    <row r="81" spans="1:31" x14ac:dyDescent="0.25">
      <c r="A81">
        <v>89.240592000000007</v>
      </c>
      <c r="B81">
        <v>3</v>
      </c>
      <c r="C81">
        <v>91</v>
      </c>
      <c r="D81">
        <v>198548.044887</v>
      </c>
      <c r="F81" s="1">
        <v>85</v>
      </c>
      <c r="G81" s="2"/>
      <c r="H81" s="2"/>
      <c r="I81" s="2"/>
      <c r="J81" s="2"/>
      <c r="K81" s="2"/>
      <c r="L81" s="2"/>
      <c r="M81" s="2">
        <v>4403518.1107099997</v>
      </c>
      <c r="N81" s="2">
        <v>2742922.4326269999</v>
      </c>
      <c r="O81" s="2"/>
      <c r="P81" s="2"/>
      <c r="Q81" s="2"/>
      <c r="R81" s="2">
        <v>7146440.5433369996</v>
      </c>
      <c r="S81">
        <f t="shared" si="24"/>
        <v>0</v>
      </c>
      <c r="T81">
        <f t="shared" si="25"/>
        <v>0</v>
      </c>
      <c r="U81">
        <f t="shared" si="26"/>
        <v>0</v>
      </c>
      <c r="V81">
        <f t="shared" si="27"/>
        <v>0</v>
      </c>
      <c r="W81">
        <f t="shared" si="28"/>
        <v>0</v>
      </c>
      <c r="X81">
        <f t="shared" si="29"/>
        <v>0</v>
      </c>
      <c r="Y81">
        <f t="shared" si="30"/>
        <v>0.61618341102909335</v>
      </c>
      <c r="Z81">
        <f t="shared" si="31"/>
        <v>0.38381658897090665</v>
      </c>
      <c r="AA81">
        <f t="shared" si="32"/>
        <v>0</v>
      </c>
      <c r="AB81">
        <f t="shared" si="33"/>
        <v>0</v>
      </c>
      <c r="AC81">
        <f t="shared" si="34"/>
        <v>93.526548097299312</v>
      </c>
      <c r="AD81">
        <f t="shared" si="35"/>
        <v>0.93507002328602562</v>
      </c>
      <c r="AE81" s="1">
        <v>85</v>
      </c>
    </row>
    <row r="82" spans="1:31" x14ac:dyDescent="0.25">
      <c r="A82">
        <v>89.240592000000007</v>
      </c>
      <c r="B82">
        <v>3</v>
      </c>
      <c r="C82">
        <v>75</v>
      </c>
      <c r="D82">
        <v>1942658.2918229999</v>
      </c>
      <c r="F82" s="1">
        <v>86</v>
      </c>
      <c r="G82" s="2"/>
      <c r="H82" s="2"/>
      <c r="I82" s="2"/>
      <c r="J82" s="2"/>
      <c r="K82" s="2"/>
      <c r="L82" s="2"/>
      <c r="M82" s="2"/>
      <c r="N82" s="2">
        <v>4067697.7756480002</v>
      </c>
      <c r="O82" s="2">
        <v>540945.03784999996</v>
      </c>
      <c r="P82" s="2"/>
      <c r="Q82" s="2"/>
      <c r="R82" s="2">
        <v>4608642.8134979997</v>
      </c>
      <c r="S82">
        <f t="shared" si="24"/>
        <v>0</v>
      </c>
      <c r="T82">
        <f t="shared" si="25"/>
        <v>0</v>
      </c>
      <c r="U82">
        <f t="shared" si="26"/>
        <v>0</v>
      </c>
      <c r="V82">
        <f t="shared" si="27"/>
        <v>0</v>
      </c>
      <c r="W82">
        <f t="shared" si="28"/>
        <v>0</v>
      </c>
      <c r="X82">
        <f t="shared" si="29"/>
        <v>0</v>
      </c>
      <c r="Y82">
        <f t="shared" si="30"/>
        <v>0</v>
      </c>
      <c r="Z82">
        <f t="shared" si="31"/>
        <v>0.88262378757892557</v>
      </c>
      <c r="AA82">
        <f t="shared" si="32"/>
        <v>0.11737621242107457</v>
      </c>
      <c r="AB82">
        <f t="shared" si="33"/>
        <v>0</v>
      </c>
      <c r="AC82">
        <f t="shared" si="34"/>
        <v>95.569354200660712</v>
      </c>
      <c r="AD82">
        <f t="shared" si="35"/>
        <v>0.95549381513442955</v>
      </c>
      <c r="AE82" s="1">
        <v>86</v>
      </c>
    </row>
    <row r="83" spans="1:31" x14ac:dyDescent="0.25">
      <c r="A83">
        <v>89.240592000000007</v>
      </c>
      <c r="B83">
        <v>3</v>
      </c>
      <c r="C83">
        <v>114</v>
      </c>
      <c r="D83">
        <v>1962043.3136549999</v>
      </c>
      <c r="F83" s="1">
        <v>87</v>
      </c>
      <c r="G83" s="2"/>
      <c r="H83" s="2"/>
      <c r="I83" s="2"/>
      <c r="J83" s="2"/>
      <c r="K83" s="2"/>
      <c r="L83" s="2"/>
      <c r="M83" s="2">
        <v>2057718.676982</v>
      </c>
      <c r="N83" s="2">
        <v>3708453.165606</v>
      </c>
      <c r="O83" s="2"/>
      <c r="P83" s="2"/>
      <c r="Q83" s="2"/>
      <c r="R83" s="2">
        <v>5766171.842588</v>
      </c>
      <c r="S83">
        <f t="shared" si="24"/>
        <v>0</v>
      </c>
      <c r="T83">
        <f t="shared" si="25"/>
        <v>0</v>
      </c>
      <c r="U83">
        <f t="shared" si="26"/>
        <v>0</v>
      </c>
      <c r="V83">
        <f t="shared" si="27"/>
        <v>0</v>
      </c>
      <c r="W83">
        <f t="shared" si="28"/>
        <v>0</v>
      </c>
      <c r="X83">
        <f t="shared" si="29"/>
        <v>0</v>
      </c>
      <c r="Y83">
        <f t="shared" si="30"/>
        <v>0.35686044973270259</v>
      </c>
      <c r="Z83">
        <f t="shared" si="31"/>
        <v>0.64313955026729741</v>
      </c>
      <c r="AA83">
        <f t="shared" si="32"/>
        <v>0</v>
      </c>
      <c r="AB83">
        <f t="shared" si="33"/>
        <v>0</v>
      </c>
      <c r="AC83">
        <f t="shared" si="34"/>
        <v>94.262006427466133</v>
      </c>
      <c r="AD83">
        <f t="shared" si="35"/>
        <v>0.94242306958042688</v>
      </c>
      <c r="AE83" s="1">
        <v>87</v>
      </c>
    </row>
    <row r="84" spans="1:31" x14ac:dyDescent="0.25">
      <c r="A84">
        <v>89.240592000000007</v>
      </c>
      <c r="B84">
        <v>3</v>
      </c>
      <c r="C84">
        <v>105</v>
      </c>
      <c r="D84">
        <v>1118480.6931390001</v>
      </c>
      <c r="F84" s="1">
        <v>88</v>
      </c>
      <c r="G84" s="2"/>
      <c r="H84" s="2">
        <v>77948.433583999999</v>
      </c>
      <c r="I84" s="2">
        <v>1701622.7891309999</v>
      </c>
      <c r="J84" s="2">
        <v>1501600.3264359999</v>
      </c>
      <c r="K84" s="2">
        <v>78613.326486999998</v>
      </c>
      <c r="L84" s="2"/>
      <c r="M84" s="2"/>
      <c r="N84" s="2"/>
      <c r="O84" s="2"/>
      <c r="P84" s="2"/>
      <c r="Q84" s="2"/>
      <c r="R84" s="2">
        <v>3359784.8756379997</v>
      </c>
      <c r="S84">
        <f t="shared" si="24"/>
        <v>0</v>
      </c>
      <c r="T84">
        <f t="shared" si="25"/>
        <v>2.3200423976311321E-2</v>
      </c>
      <c r="U84">
        <f t="shared" si="26"/>
        <v>0.50646778056225206</v>
      </c>
      <c r="V84">
        <f t="shared" si="27"/>
        <v>0.44693347402215938</v>
      </c>
      <c r="W84">
        <f t="shared" si="28"/>
        <v>2.3398321439277232E-2</v>
      </c>
      <c r="X84">
        <f t="shared" si="29"/>
        <v>0</v>
      </c>
      <c r="Y84">
        <f t="shared" si="30"/>
        <v>0</v>
      </c>
      <c r="Z84">
        <f t="shared" si="31"/>
        <v>0</v>
      </c>
      <c r="AA84">
        <f t="shared" si="32"/>
        <v>0</v>
      </c>
      <c r="AB84">
        <f t="shared" si="33"/>
        <v>0</v>
      </c>
      <c r="AC84">
        <f t="shared" si="34"/>
        <v>79.119978790376607</v>
      </c>
      <c r="AD84">
        <f t="shared" si="35"/>
        <v>0.79103443797519613</v>
      </c>
      <c r="AE84" s="1">
        <v>88</v>
      </c>
    </row>
    <row r="85" spans="1:31" x14ac:dyDescent="0.25">
      <c r="A85">
        <v>89.240592000000007</v>
      </c>
      <c r="B85">
        <v>3</v>
      </c>
      <c r="C85">
        <v>106</v>
      </c>
      <c r="D85">
        <v>1581878.1565040001</v>
      </c>
      <c r="F85" s="1">
        <v>89</v>
      </c>
      <c r="G85" s="2"/>
      <c r="H85" s="2">
        <v>12772.942617000001</v>
      </c>
      <c r="I85" s="2">
        <v>982137.86162800004</v>
      </c>
      <c r="J85" s="2"/>
      <c r="K85" s="2"/>
      <c r="L85" s="2"/>
      <c r="M85" s="2"/>
      <c r="N85" s="2"/>
      <c r="O85" s="2"/>
      <c r="P85" s="2"/>
      <c r="Q85" s="2"/>
      <c r="R85" s="2">
        <v>994910.80424500001</v>
      </c>
      <c r="S85">
        <f t="shared" si="24"/>
        <v>0</v>
      </c>
      <c r="T85">
        <f t="shared" si="25"/>
        <v>1.2838279132663456E-2</v>
      </c>
      <c r="U85">
        <f t="shared" si="26"/>
        <v>0.98716172086733656</v>
      </c>
      <c r="V85">
        <f t="shared" si="27"/>
        <v>0</v>
      </c>
      <c r="W85">
        <f t="shared" si="28"/>
        <v>0</v>
      </c>
      <c r="X85">
        <f t="shared" si="29"/>
        <v>0</v>
      </c>
      <c r="Y85">
        <f t="shared" si="30"/>
        <v>0</v>
      </c>
      <c r="Z85">
        <f t="shared" si="31"/>
        <v>0</v>
      </c>
      <c r="AA85">
        <f t="shared" si="32"/>
        <v>0</v>
      </c>
      <c r="AB85">
        <f t="shared" si="33"/>
        <v>0</v>
      </c>
      <c r="AC85">
        <f t="shared" si="34"/>
        <v>76.923376608217325</v>
      </c>
      <c r="AD85">
        <f t="shared" si="35"/>
        <v>0.76907300675157197</v>
      </c>
      <c r="AE85" s="1">
        <v>89</v>
      </c>
    </row>
    <row r="86" spans="1:31" x14ac:dyDescent="0.25">
      <c r="A86">
        <v>89.240592000000007</v>
      </c>
      <c r="B86">
        <v>3</v>
      </c>
      <c r="C86">
        <v>99</v>
      </c>
      <c r="D86">
        <v>907781.84662600001</v>
      </c>
      <c r="F86" s="1">
        <v>90</v>
      </c>
      <c r="G86" s="2"/>
      <c r="H86" s="2"/>
      <c r="I86" s="2"/>
      <c r="J86" s="2">
        <v>56172.677584999998</v>
      </c>
      <c r="K86" s="2">
        <v>1766989.397838</v>
      </c>
      <c r="L86" s="2">
        <v>1024016.821609</v>
      </c>
      <c r="M86" s="2">
        <v>4814.887635</v>
      </c>
      <c r="N86" s="2"/>
      <c r="O86" s="2"/>
      <c r="P86" s="2"/>
      <c r="Q86" s="2"/>
      <c r="R86" s="2">
        <v>2851993.7846670002</v>
      </c>
      <c r="S86">
        <f t="shared" si="24"/>
        <v>0</v>
      </c>
      <c r="T86">
        <f t="shared" si="25"/>
        <v>0</v>
      </c>
      <c r="U86">
        <f t="shared" si="26"/>
        <v>0</v>
      </c>
      <c r="V86">
        <f t="shared" si="27"/>
        <v>1.9695932679446124E-2</v>
      </c>
      <c r="W86">
        <f t="shared" si="28"/>
        <v>0.61956285014986956</v>
      </c>
      <c r="X86">
        <f t="shared" si="29"/>
        <v>0.35905296397010367</v>
      </c>
      <c r="Y86">
        <f t="shared" si="30"/>
        <v>1.6882532005805854E-3</v>
      </c>
      <c r="Z86">
        <f t="shared" si="31"/>
        <v>0</v>
      </c>
      <c r="AA86">
        <f t="shared" si="32"/>
        <v>0</v>
      </c>
      <c r="AB86">
        <f t="shared" si="33"/>
        <v>0</v>
      </c>
      <c r="AC86">
        <f t="shared" si="34"/>
        <v>86.861529845811461</v>
      </c>
      <c r="AD86">
        <f t="shared" si="35"/>
        <v>0.8684337697472243</v>
      </c>
      <c r="AE86" s="1">
        <v>90</v>
      </c>
    </row>
    <row r="87" spans="1:31" x14ac:dyDescent="0.25">
      <c r="A87">
        <v>89.240592000000007</v>
      </c>
      <c r="B87">
        <v>3</v>
      </c>
      <c r="C87">
        <v>109</v>
      </c>
      <c r="D87">
        <v>1757598.7130460001</v>
      </c>
      <c r="F87" s="1">
        <v>91</v>
      </c>
      <c r="G87" s="2"/>
      <c r="H87" s="2"/>
      <c r="I87" s="2"/>
      <c r="J87" s="2"/>
      <c r="K87" s="2"/>
      <c r="L87" s="2">
        <v>198548.044887</v>
      </c>
      <c r="M87" s="2">
        <v>1263348.2050610001</v>
      </c>
      <c r="N87" s="2"/>
      <c r="O87" s="2"/>
      <c r="P87" s="2"/>
      <c r="Q87" s="2"/>
      <c r="R87" s="2">
        <v>1461896.2499480001</v>
      </c>
      <c r="S87">
        <f t="shared" si="24"/>
        <v>0</v>
      </c>
      <c r="T87">
        <f t="shared" si="25"/>
        <v>0</v>
      </c>
      <c r="U87">
        <f t="shared" si="26"/>
        <v>0</v>
      </c>
      <c r="V87">
        <f t="shared" si="27"/>
        <v>0</v>
      </c>
      <c r="W87">
        <f t="shared" si="28"/>
        <v>0</v>
      </c>
      <c r="X87">
        <f t="shared" si="29"/>
        <v>0.13581541432510166</v>
      </c>
      <c r="Y87">
        <f t="shared" si="30"/>
        <v>0.86418458567489831</v>
      </c>
      <c r="Z87">
        <f t="shared" si="31"/>
        <v>0</v>
      </c>
      <c r="AA87">
        <f t="shared" si="32"/>
        <v>0</v>
      </c>
      <c r="AB87">
        <f t="shared" si="33"/>
        <v>0</v>
      </c>
      <c r="AC87">
        <f t="shared" si="34"/>
        <v>92.003757398851562</v>
      </c>
      <c r="AD87">
        <f t="shared" si="35"/>
        <v>0.91984529872572296</v>
      </c>
      <c r="AE87" s="1">
        <v>91</v>
      </c>
    </row>
    <row r="88" spans="1:31" x14ac:dyDescent="0.25">
      <c r="A88">
        <v>89.240592000000007</v>
      </c>
      <c r="B88">
        <v>3</v>
      </c>
      <c r="C88">
        <v>90</v>
      </c>
      <c r="D88">
        <v>1024016.821609</v>
      </c>
      <c r="F88" s="1">
        <v>92</v>
      </c>
      <c r="G88" s="2"/>
      <c r="H88" s="2"/>
      <c r="I88" s="2"/>
      <c r="J88" s="2"/>
      <c r="K88" s="2"/>
      <c r="L88" s="2"/>
      <c r="M88" s="2">
        <v>858975.01998800004</v>
      </c>
      <c r="N88" s="2"/>
      <c r="O88" s="2"/>
      <c r="P88" s="2"/>
      <c r="Q88" s="2"/>
      <c r="R88" s="2">
        <v>858975.01998800004</v>
      </c>
      <c r="S88">
        <f t="shared" si="24"/>
        <v>0</v>
      </c>
      <c r="T88">
        <f t="shared" si="25"/>
        <v>0</v>
      </c>
      <c r="U88">
        <f t="shared" si="26"/>
        <v>0</v>
      </c>
      <c r="V88">
        <f t="shared" si="27"/>
        <v>0</v>
      </c>
      <c r="W88">
        <f t="shared" si="28"/>
        <v>0</v>
      </c>
      <c r="X88">
        <f t="shared" si="29"/>
        <v>0</v>
      </c>
      <c r="Y88">
        <f t="shared" si="30"/>
        <v>1</v>
      </c>
      <c r="Z88">
        <f t="shared" si="31"/>
        <v>0</v>
      </c>
      <c r="AA88">
        <f t="shared" si="32"/>
        <v>0</v>
      </c>
      <c r="AB88">
        <f t="shared" si="33"/>
        <v>0</v>
      </c>
      <c r="AC88">
        <f t="shared" si="34"/>
        <v>92.438017000000002</v>
      </c>
      <c r="AD88">
        <f t="shared" si="35"/>
        <v>0.92418698719406678</v>
      </c>
      <c r="AE88" s="1">
        <v>92</v>
      </c>
    </row>
    <row r="89" spans="1:31" x14ac:dyDescent="0.25">
      <c r="A89">
        <v>89.240592000000007</v>
      </c>
      <c r="B89">
        <v>3</v>
      </c>
      <c r="C89">
        <v>111</v>
      </c>
      <c r="D89">
        <v>49372.348590000001</v>
      </c>
      <c r="F89" s="1">
        <v>93</v>
      </c>
      <c r="G89" s="2"/>
      <c r="H89" s="2"/>
      <c r="I89" s="2"/>
      <c r="J89" s="2"/>
      <c r="K89" s="2"/>
      <c r="L89" s="2"/>
      <c r="M89" s="2">
        <v>1725744.097363</v>
      </c>
      <c r="N89" s="2"/>
      <c r="O89" s="2"/>
      <c r="P89" s="2"/>
      <c r="Q89" s="2"/>
      <c r="R89" s="2">
        <v>1725744.097363</v>
      </c>
      <c r="S89">
        <f t="shared" si="24"/>
        <v>0</v>
      </c>
      <c r="T89">
        <f t="shared" si="25"/>
        <v>0</v>
      </c>
      <c r="U89">
        <f t="shared" si="26"/>
        <v>0</v>
      </c>
      <c r="V89">
        <f t="shared" si="27"/>
        <v>0</v>
      </c>
      <c r="W89">
        <f t="shared" si="28"/>
        <v>0</v>
      </c>
      <c r="X89">
        <f t="shared" si="29"/>
        <v>0</v>
      </c>
      <c r="Y89">
        <f t="shared" si="30"/>
        <v>1</v>
      </c>
      <c r="Z89">
        <f t="shared" si="31"/>
        <v>0</v>
      </c>
      <c r="AA89">
        <f t="shared" si="32"/>
        <v>0</v>
      </c>
      <c r="AB89">
        <f t="shared" si="33"/>
        <v>0</v>
      </c>
      <c r="AC89">
        <f t="shared" si="34"/>
        <v>92.438017000000002</v>
      </c>
      <c r="AD89">
        <f t="shared" si="35"/>
        <v>0.92418698719406678</v>
      </c>
      <c r="AE89" s="1">
        <v>93</v>
      </c>
    </row>
    <row r="90" spans="1:31" x14ac:dyDescent="0.25">
      <c r="A90">
        <v>89.240592000000007</v>
      </c>
      <c r="B90">
        <v>3</v>
      </c>
      <c r="C90">
        <v>45</v>
      </c>
      <c r="D90">
        <v>1876157.6807190001</v>
      </c>
      <c r="F90" s="1">
        <v>94</v>
      </c>
      <c r="G90" s="2"/>
      <c r="H90" s="2"/>
      <c r="I90" s="2"/>
      <c r="J90" s="2"/>
      <c r="K90" s="2"/>
      <c r="L90" s="2"/>
      <c r="M90" s="2">
        <v>2060250.084978</v>
      </c>
      <c r="N90" s="2"/>
      <c r="O90" s="2"/>
      <c r="P90" s="2"/>
      <c r="Q90" s="2"/>
      <c r="R90" s="2">
        <v>2060250.084978</v>
      </c>
      <c r="S90">
        <f t="shared" si="24"/>
        <v>0</v>
      </c>
      <c r="T90">
        <f t="shared" si="25"/>
        <v>0</v>
      </c>
      <c r="U90">
        <f t="shared" si="26"/>
        <v>0</v>
      </c>
      <c r="V90">
        <f t="shared" si="27"/>
        <v>0</v>
      </c>
      <c r="W90">
        <f t="shared" si="28"/>
        <v>0</v>
      </c>
      <c r="X90">
        <f t="shared" si="29"/>
        <v>0</v>
      </c>
      <c r="Y90">
        <f t="shared" si="30"/>
        <v>1</v>
      </c>
      <c r="Z90">
        <f t="shared" si="31"/>
        <v>0</v>
      </c>
      <c r="AA90">
        <f t="shared" si="32"/>
        <v>0</v>
      </c>
      <c r="AB90">
        <f t="shared" si="33"/>
        <v>0</v>
      </c>
      <c r="AC90">
        <f t="shared" si="34"/>
        <v>92.438017000000002</v>
      </c>
      <c r="AD90">
        <f t="shared" si="35"/>
        <v>0.92418698719406678</v>
      </c>
      <c r="AE90" s="1">
        <v>94</v>
      </c>
    </row>
    <row r="91" spans="1:31" x14ac:dyDescent="0.25">
      <c r="A91">
        <v>89.240592000000007</v>
      </c>
      <c r="B91">
        <v>3</v>
      </c>
      <c r="C91">
        <v>49</v>
      </c>
      <c r="D91">
        <v>376636.916019</v>
      </c>
      <c r="F91" s="1">
        <v>95</v>
      </c>
      <c r="G91" s="2"/>
      <c r="H91" s="2"/>
      <c r="I91" s="2"/>
      <c r="J91" s="2"/>
      <c r="K91" s="2"/>
      <c r="L91" s="2"/>
      <c r="M91" s="2">
        <v>923686.68429700006</v>
      </c>
      <c r="N91" s="2"/>
      <c r="O91" s="2"/>
      <c r="P91" s="2"/>
      <c r="Q91" s="2"/>
      <c r="R91" s="2">
        <v>923686.68429700006</v>
      </c>
      <c r="S91">
        <f t="shared" si="24"/>
        <v>0</v>
      </c>
      <c r="T91">
        <f t="shared" si="25"/>
        <v>0</v>
      </c>
      <c r="U91">
        <f t="shared" si="26"/>
        <v>0</v>
      </c>
      <c r="V91">
        <f t="shared" si="27"/>
        <v>0</v>
      </c>
      <c r="W91">
        <f t="shared" si="28"/>
        <v>0</v>
      </c>
      <c r="X91">
        <f t="shared" si="29"/>
        <v>0</v>
      </c>
      <c r="Y91">
        <f t="shared" si="30"/>
        <v>1</v>
      </c>
      <c r="Z91">
        <f t="shared" si="31"/>
        <v>0</v>
      </c>
      <c r="AA91">
        <f t="shared" si="32"/>
        <v>0</v>
      </c>
      <c r="AB91">
        <f t="shared" si="33"/>
        <v>0</v>
      </c>
      <c r="AC91">
        <f t="shared" si="34"/>
        <v>92.438017000000002</v>
      </c>
      <c r="AD91">
        <f t="shared" si="35"/>
        <v>0.92418698719406678</v>
      </c>
      <c r="AE91" s="1">
        <v>95</v>
      </c>
    </row>
    <row r="92" spans="1:31" x14ac:dyDescent="0.25">
      <c r="A92">
        <v>89.240592000000007</v>
      </c>
      <c r="B92">
        <v>3</v>
      </c>
      <c r="C92">
        <v>110</v>
      </c>
      <c r="D92">
        <v>1913447.6062680001</v>
      </c>
      <c r="F92" s="1">
        <v>96</v>
      </c>
      <c r="G92" s="2"/>
      <c r="H92" s="2"/>
      <c r="I92" s="2"/>
      <c r="J92" s="2"/>
      <c r="K92" s="2"/>
      <c r="L92" s="2"/>
      <c r="M92" s="2">
        <v>2001378.4362560001</v>
      </c>
      <c r="N92" s="2"/>
      <c r="O92" s="2"/>
      <c r="P92" s="2"/>
      <c r="Q92" s="2"/>
      <c r="R92" s="2">
        <v>2001378.4362560001</v>
      </c>
      <c r="S92">
        <f t="shared" si="24"/>
        <v>0</v>
      </c>
      <c r="T92">
        <f t="shared" si="25"/>
        <v>0</v>
      </c>
      <c r="U92">
        <f t="shared" si="26"/>
        <v>0</v>
      </c>
      <c r="V92">
        <f t="shared" si="27"/>
        <v>0</v>
      </c>
      <c r="W92">
        <f t="shared" si="28"/>
        <v>0</v>
      </c>
      <c r="X92">
        <f t="shared" si="29"/>
        <v>0</v>
      </c>
      <c r="Y92">
        <f t="shared" si="30"/>
        <v>1</v>
      </c>
      <c r="Z92">
        <f t="shared" si="31"/>
        <v>0</v>
      </c>
      <c r="AA92">
        <f t="shared" si="32"/>
        <v>0</v>
      </c>
      <c r="AB92">
        <f t="shared" si="33"/>
        <v>0</v>
      </c>
      <c r="AC92">
        <f t="shared" si="34"/>
        <v>92.438017000000002</v>
      </c>
      <c r="AD92">
        <f t="shared" si="35"/>
        <v>0.92418698719406678</v>
      </c>
      <c r="AE92" s="1">
        <v>96</v>
      </c>
    </row>
    <row r="93" spans="1:31" x14ac:dyDescent="0.25">
      <c r="A93">
        <v>89.240592000000007</v>
      </c>
      <c r="B93">
        <v>3</v>
      </c>
      <c r="C93">
        <v>104</v>
      </c>
      <c r="D93">
        <v>3339912.5052209999</v>
      </c>
      <c r="F93" s="1">
        <v>97</v>
      </c>
      <c r="G93" s="2"/>
      <c r="H93" s="2">
        <v>319215.21363999997</v>
      </c>
      <c r="I93" s="2">
        <v>2195578.0706389998</v>
      </c>
      <c r="J93" s="2">
        <v>1433795.7943879999</v>
      </c>
      <c r="K93" s="2">
        <v>275888.11872899998</v>
      </c>
      <c r="L93" s="2"/>
      <c r="M93" s="2"/>
      <c r="N93" s="2"/>
      <c r="O93" s="2"/>
      <c r="P93" s="2"/>
      <c r="Q93" s="2"/>
      <c r="R93" s="2">
        <v>4224477.1973959999</v>
      </c>
      <c r="S93">
        <f t="shared" si="24"/>
        <v>0</v>
      </c>
      <c r="T93">
        <f t="shared" si="25"/>
        <v>7.556324693544722E-2</v>
      </c>
      <c r="U93">
        <f t="shared" si="26"/>
        <v>0.51972775992077103</v>
      </c>
      <c r="V93">
        <f t="shared" si="27"/>
        <v>0.33940194902029597</v>
      </c>
      <c r="W93">
        <f t="shared" si="28"/>
        <v>6.5307044123485744E-2</v>
      </c>
      <c r="X93">
        <f t="shared" si="29"/>
        <v>0</v>
      </c>
      <c r="Y93">
        <f t="shared" si="30"/>
        <v>0</v>
      </c>
      <c r="Z93">
        <f t="shared" si="31"/>
        <v>0</v>
      </c>
      <c r="AA93">
        <f t="shared" si="32"/>
        <v>0</v>
      </c>
      <c r="AB93">
        <f t="shared" si="33"/>
        <v>0</v>
      </c>
      <c r="AC93">
        <f t="shared" si="34"/>
        <v>78.719127216723734</v>
      </c>
      <c r="AD93">
        <f t="shared" si="35"/>
        <v>0.78702675996360216</v>
      </c>
      <c r="AE93" s="1">
        <v>97</v>
      </c>
    </row>
    <row r="94" spans="1:31" x14ac:dyDescent="0.25">
      <c r="A94">
        <v>89.240592000000007</v>
      </c>
      <c r="B94">
        <v>3</v>
      </c>
      <c r="C94">
        <v>31</v>
      </c>
      <c r="D94">
        <v>865181.28183999995</v>
      </c>
      <c r="F94" s="1">
        <v>98</v>
      </c>
      <c r="G94" s="2"/>
      <c r="H94" s="2"/>
      <c r="I94" s="2">
        <v>157836.88847100001</v>
      </c>
      <c r="J94" s="2">
        <v>2035322.43377</v>
      </c>
      <c r="K94" s="2">
        <v>1947117.044861</v>
      </c>
      <c r="L94" s="2"/>
      <c r="M94" s="2"/>
      <c r="N94" s="2"/>
      <c r="O94" s="2"/>
      <c r="P94" s="2"/>
      <c r="Q94" s="2"/>
      <c r="R94" s="2">
        <v>4140276.3671019999</v>
      </c>
      <c r="S94">
        <f t="shared" si="24"/>
        <v>0</v>
      </c>
      <c r="T94">
        <f t="shared" si="25"/>
        <v>0</v>
      </c>
      <c r="U94">
        <f t="shared" si="26"/>
        <v>3.8122307420139313E-2</v>
      </c>
      <c r="V94">
        <f t="shared" si="27"/>
        <v>0.4915909599519393</v>
      </c>
      <c r="W94">
        <f t="shared" si="28"/>
        <v>0.47028673262792142</v>
      </c>
      <c r="X94">
        <f t="shared" si="29"/>
        <v>0</v>
      </c>
      <c r="Y94">
        <f t="shared" si="30"/>
        <v>0</v>
      </c>
      <c r="Z94">
        <f t="shared" si="31"/>
        <v>0</v>
      </c>
      <c r="AA94">
        <f t="shared" si="32"/>
        <v>0</v>
      </c>
      <c r="AB94">
        <f t="shared" si="33"/>
        <v>0</v>
      </c>
      <c r="AC94">
        <f t="shared" si="34"/>
        <v>83.30827556075775</v>
      </c>
      <c r="AD94">
        <f t="shared" si="35"/>
        <v>0.83290865271190107</v>
      </c>
      <c r="AE94" s="1">
        <v>98</v>
      </c>
    </row>
    <row r="95" spans="1:31" x14ac:dyDescent="0.25">
      <c r="A95">
        <v>89.240592000000007</v>
      </c>
      <c r="B95">
        <v>3</v>
      </c>
      <c r="C95">
        <v>68</v>
      </c>
      <c r="D95">
        <v>2108636.0351720001</v>
      </c>
      <c r="F95" s="1">
        <v>99</v>
      </c>
      <c r="G95" s="2"/>
      <c r="H95" s="2"/>
      <c r="I95" s="2"/>
      <c r="J95" s="2"/>
      <c r="K95" s="2">
        <v>685246.21033300005</v>
      </c>
      <c r="L95" s="2">
        <v>907781.84662600001</v>
      </c>
      <c r="M95" s="2"/>
      <c r="N95" s="2"/>
      <c r="O95" s="2"/>
      <c r="P95" s="2"/>
      <c r="Q95" s="2"/>
      <c r="R95" s="2">
        <v>1593028.056959</v>
      </c>
      <c r="S95">
        <f t="shared" si="24"/>
        <v>0</v>
      </c>
      <c r="T95">
        <f t="shared" si="25"/>
        <v>0</v>
      </c>
      <c r="U95">
        <f t="shared" si="26"/>
        <v>0</v>
      </c>
      <c r="V95">
        <f t="shared" si="27"/>
        <v>0</v>
      </c>
      <c r="W95">
        <f t="shared" si="28"/>
        <v>0.43015325897090356</v>
      </c>
      <c r="X95">
        <f t="shared" si="29"/>
        <v>0.56984674102909649</v>
      </c>
      <c r="Y95">
        <f t="shared" si="30"/>
        <v>0</v>
      </c>
      <c r="Z95">
        <f t="shared" si="31"/>
        <v>0</v>
      </c>
      <c r="AA95">
        <f t="shared" si="32"/>
        <v>0</v>
      </c>
      <c r="AB95">
        <f t="shared" si="33"/>
        <v>0</v>
      </c>
      <c r="AC95">
        <f t="shared" si="34"/>
        <v>87.689966498843262</v>
      </c>
      <c r="AD95">
        <f t="shared" si="35"/>
        <v>0.87671640495830416</v>
      </c>
      <c r="AE95" s="1">
        <v>99</v>
      </c>
    </row>
    <row r="96" spans="1:31" x14ac:dyDescent="0.25">
      <c r="A96">
        <v>89.240592000000007</v>
      </c>
      <c r="B96">
        <v>3</v>
      </c>
      <c r="C96">
        <v>64</v>
      </c>
      <c r="D96">
        <v>6201754.739755</v>
      </c>
      <c r="F96" s="1">
        <v>100</v>
      </c>
      <c r="G96" s="2"/>
      <c r="H96" s="2"/>
      <c r="I96" s="2"/>
      <c r="J96" s="2"/>
      <c r="K96" s="2">
        <v>1070320.9463150001</v>
      </c>
      <c r="L96" s="2">
        <v>1305365.0852880001</v>
      </c>
      <c r="M96" s="2"/>
      <c r="N96" s="2"/>
      <c r="O96" s="2"/>
      <c r="P96" s="2"/>
      <c r="Q96" s="2"/>
      <c r="R96" s="2">
        <v>2375686.0316030001</v>
      </c>
      <c r="S96">
        <f t="shared" si="24"/>
        <v>0</v>
      </c>
      <c r="T96">
        <f t="shared" si="25"/>
        <v>0</v>
      </c>
      <c r="U96">
        <f t="shared" si="26"/>
        <v>0</v>
      </c>
      <c r="V96">
        <f t="shared" si="27"/>
        <v>0</v>
      </c>
      <c r="W96">
        <f t="shared" si="28"/>
        <v>0.45053131267215402</v>
      </c>
      <c r="X96">
        <f t="shared" si="29"/>
        <v>0.54946868732784593</v>
      </c>
      <c r="Y96">
        <f t="shared" si="30"/>
        <v>0</v>
      </c>
      <c r="Z96">
        <f t="shared" si="31"/>
        <v>0</v>
      </c>
      <c r="AA96">
        <f t="shared" si="32"/>
        <v>0</v>
      </c>
      <c r="AB96">
        <f t="shared" si="33"/>
        <v>0</v>
      </c>
      <c r="AC96">
        <f t="shared" si="34"/>
        <v>87.616507262921857</v>
      </c>
      <c r="AD96">
        <f t="shared" si="35"/>
        <v>0.87598196611884072</v>
      </c>
      <c r="AE96" s="1">
        <v>100</v>
      </c>
    </row>
    <row r="97" spans="1:31" x14ac:dyDescent="0.25">
      <c r="A97">
        <v>89.240592000000007</v>
      </c>
      <c r="B97">
        <v>3</v>
      </c>
      <c r="C97">
        <v>76</v>
      </c>
      <c r="D97">
        <v>3444030.8773130002</v>
      </c>
      <c r="F97" s="1">
        <v>101</v>
      </c>
      <c r="G97" s="2"/>
      <c r="H97" s="2"/>
      <c r="I97" s="2"/>
      <c r="J97" s="2"/>
      <c r="K97" s="2"/>
      <c r="L97" s="2">
        <v>1710577.05953</v>
      </c>
      <c r="M97" s="2">
        <v>646436.93810999999</v>
      </c>
      <c r="N97" s="2"/>
      <c r="O97" s="2"/>
      <c r="P97" s="2"/>
      <c r="Q97" s="2"/>
      <c r="R97" s="2">
        <v>2357013.9976399997</v>
      </c>
      <c r="S97">
        <f t="shared" si="24"/>
        <v>0</v>
      </c>
      <c r="T97">
        <f t="shared" si="25"/>
        <v>0</v>
      </c>
      <c r="U97">
        <f t="shared" si="26"/>
        <v>0</v>
      </c>
      <c r="V97">
        <f t="shared" si="27"/>
        <v>0</v>
      </c>
      <c r="W97">
        <f t="shared" si="28"/>
        <v>0</v>
      </c>
      <c r="X97">
        <f t="shared" si="29"/>
        <v>0.7257390330489103</v>
      </c>
      <c r="Y97">
        <f t="shared" si="30"/>
        <v>0.27426096695108981</v>
      </c>
      <c r="Z97">
        <f t="shared" si="31"/>
        <v>0</v>
      </c>
      <c r="AA97">
        <f t="shared" si="32"/>
        <v>0</v>
      </c>
      <c r="AB97">
        <f t="shared" si="33"/>
        <v>0</v>
      </c>
      <c r="AC97">
        <f t="shared" si="34"/>
        <v>90.117520872253607</v>
      </c>
      <c r="AD97">
        <f t="shared" si="35"/>
        <v>0.90098687543596367</v>
      </c>
      <c r="AE97" s="1">
        <v>101</v>
      </c>
    </row>
    <row r="98" spans="1:31" x14ac:dyDescent="0.25">
      <c r="A98">
        <v>89.240592000000007</v>
      </c>
      <c r="B98">
        <v>3</v>
      </c>
      <c r="C98">
        <v>67</v>
      </c>
      <c r="D98">
        <v>5863902.5725119999</v>
      </c>
      <c r="F98" s="1">
        <v>102</v>
      </c>
      <c r="G98" s="2"/>
      <c r="H98" s="2"/>
      <c r="I98" s="2"/>
      <c r="J98" s="2"/>
      <c r="K98" s="2"/>
      <c r="L98" s="2"/>
      <c r="M98" s="2">
        <v>4509437.0360920001</v>
      </c>
      <c r="N98" s="2"/>
      <c r="O98" s="2"/>
      <c r="P98" s="2"/>
      <c r="Q98" s="2"/>
      <c r="R98" s="2">
        <v>4509437.0360920001</v>
      </c>
      <c r="S98">
        <f t="shared" ref="S98:S113" si="36">G98/$R98</f>
        <v>0</v>
      </c>
      <c r="T98">
        <f t="shared" ref="T98:T113" si="37">H98/$R98</f>
        <v>0</v>
      </c>
      <c r="U98">
        <f t="shared" ref="U98:U113" si="38">I98/$R98</f>
        <v>0</v>
      </c>
      <c r="V98">
        <f t="shared" ref="V98:V113" si="39">J98/$R98</f>
        <v>0</v>
      </c>
      <c r="W98">
        <f t="shared" ref="W98:W113" si="40">K98/$R98</f>
        <v>0</v>
      </c>
      <c r="X98">
        <f t="shared" ref="X98:X113" si="41">L98/$R98</f>
        <v>0</v>
      </c>
      <c r="Y98">
        <f t="shared" ref="Y98:Y113" si="42">M98/$R98</f>
        <v>1</v>
      </c>
      <c r="Z98">
        <f t="shared" ref="Z98:Z113" si="43">N98/$R98</f>
        <v>0</v>
      </c>
      <c r="AA98">
        <f t="shared" ref="AA98:AA113" si="44">O98/$R98</f>
        <v>0</v>
      </c>
      <c r="AB98">
        <f t="shared" ref="AB98:AB113" si="45">P98/$R98</f>
        <v>0</v>
      </c>
      <c r="AC98">
        <f t="shared" ref="AC98:AC113" si="46">S98*66+T98*71.823942+U98*76.989696+V98*81.571646+W98*85.635771+X98*89.240592+Y98*92.438017+Z98*95.274088+AA98*97.789642+AB98*100.020903</f>
        <v>92.438017000000002</v>
      </c>
      <c r="AD98">
        <f t="shared" ref="AD98:AD113" si="47">AC98/100.020903</f>
        <v>0.92418698719406678</v>
      </c>
      <c r="AE98" s="1">
        <v>102</v>
      </c>
    </row>
    <row r="99" spans="1:31" x14ac:dyDescent="0.25">
      <c r="A99">
        <v>89.240592000000007</v>
      </c>
      <c r="B99">
        <v>3</v>
      </c>
      <c r="C99">
        <v>63</v>
      </c>
      <c r="D99">
        <v>3167370.341794</v>
      </c>
      <c r="F99" s="1">
        <v>103</v>
      </c>
      <c r="G99" s="2"/>
      <c r="H99" s="2"/>
      <c r="I99" s="2"/>
      <c r="J99" s="2"/>
      <c r="K99" s="2">
        <v>1652472.4523199999</v>
      </c>
      <c r="L99" s="2"/>
      <c r="M99" s="2"/>
      <c r="N99" s="2"/>
      <c r="O99" s="2"/>
      <c r="P99" s="2"/>
      <c r="Q99" s="2"/>
      <c r="R99" s="2">
        <v>1652472.4523199999</v>
      </c>
      <c r="S99">
        <f t="shared" si="36"/>
        <v>0</v>
      </c>
      <c r="T99">
        <f t="shared" si="37"/>
        <v>0</v>
      </c>
      <c r="U99">
        <f t="shared" si="38"/>
        <v>0</v>
      </c>
      <c r="V99">
        <f t="shared" si="39"/>
        <v>0</v>
      </c>
      <c r="W99">
        <f t="shared" si="40"/>
        <v>1</v>
      </c>
      <c r="X99">
        <f t="shared" si="41"/>
        <v>0</v>
      </c>
      <c r="Y99">
        <f t="shared" si="42"/>
        <v>0</v>
      </c>
      <c r="Z99">
        <f t="shared" si="43"/>
        <v>0</v>
      </c>
      <c r="AA99">
        <f t="shared" si="44"/>
        <v>0</v>
      </c>
      <c r="AB99">
        <f t="shared" si="45"/>
        <v>0</v>
      </c>
      <c r="AC99">
        <f t="shared" si="46"/>
        <v>85.635771000000005</v>
      </c>
      <c r="AD99">
        <f t="shared" si="47"/>
        <v>0.85617874295735963</v>
      </c>
      <c r="AE99" s="1">
        <v>103</v>
      </c>
    </row>
    <row r="100" spans="1:31" x14ac:dyDescent="0.25">
      <c r="A100">
        <v>89.240592000000007</v>
      </c>
      <c r="B100">
        <v>3</v>
      </c>
      <c r="C100">
        <v>55</v>
      </c>
      <c r="D100">
        <v>2114344.3904729998</v>
      </c>
      <c r="F100" s="1">
        <v>104</v>
      </c>
      <c r="G100" s="2"/>
      <c r="H100" s="2"/>
      <c r="I100" s="2"/>
      <c r="J100" s="2"/>
      <c r="K100" s="2">
        <v>646940.73864</v>
      </c>
      <c r="L100" s="2">
        <v>3339912.5052209999</v>
      </c>
      <c r="M100" s="2"/>
      <c r="N100" s="2"/>
      <c r="O100" s="2"/>
      <c r="P100" s="2"/>
      <c r="Q100" s="2"/>
      <c r="R100" s="2">
        <v>3986853.2438610001</v>
      </c>
      <c r="S100">
        <f t="shared" si="36"/>
        <v>0</v>
      </c>
      <c r="T100">
        <f t="shared" si="37"/>
        <v>0</v>
      </c>
      <c r="U100">
        <f t="shared" si="38"/>
        <v>0</v>
      </c>
      <c r="V100">
        <f t="shared" si="39"/>
        <v>0</v>
      </c>
      <c r="W100">
        <f t="shared" si="40"/>
        <v>0.16226851079511551</v>
      </c>
      <c r="X100">
        <f t="shared" si="41"/>
        <v>0.83773148920488449</v>
      </c>
      <c r="Y100">
        <f t="shared" si="42"/>
        <v>0</v>
      </c>
      <c r="Z100">
        <f t="shared" si="43"/>
        <v>0</v>
      </c>
      <c r="AA100">
        <f t="shared" si="44"/>
        <v>0</v>
      </c>
      <c r="AB100">
        <f t="shared" si="45"/>
        <v>0</v>
      </c>
      <c r="AC100">
        <f t="shared" si="46"/>
        <v>88.655643064647052</v>
      </c>
      <c r="AD100">
        <f t="shared" si="47"/>
        <v>0.88637115248446663</v>
      </c>
      <c r="AE100" s="1">
        <v>104</v>
      </c>
    </row>
    <row r="101" spans="1:31" x14ac:dyDescent="0.25">
      <c r="A101">
        <v>89.240592000000007</v>
      </c>
      <c r="B101">
        <v>3</v>
      </c>
      <c r="C101">
        <v>51</v>
      </c>
      <c r="D101">
        <v>3648948.1229610001</v>
      </c>
      <c r="F101" s="1">
        <v>105</v>
      </c>
      <c r="G101" s="2"/>
      <c r="H101" s="2"/>
      <c r="I101" s="2"/>
      <c r="J101" s="2"/>
      <c r="K101" s="2">
        <v>498575.53477299999</v>
      </c>
      <c r="L101" s="2">
        <v>1118480.6931390001</v>
      </c>
      <c r="M101" s="2"/>
      <c r="N101" s="2"/>
      <c r="O101" s="2"/>
      <c r="P101" s="2"/>
      <c r="Q101" s="2"/>
      <c r="R101" s="2">
        <v>1617056.2279120001</v>
      </c>
      <c r="S101">
        <f t="shared" si="36"/>
        <v>0</v>
      </c>
      <c r="T101">
        <f t="shared" si="37"/>
        <v>0</v>
      </c>
      <c r="U101">
        <f t="shared" si="38"/>
        <v>0</v>
      </c>
      <c r="V101">
        <f t="shared" si="39"/>
        <v>0</v>
      </c>
      <c r="W101">
        <f t="shared" si="40"/>
        <v>0.30832294274440802</v>
      </c>
      <c r="X101">
        <f t="shared" si="41"/>
        <v>0.69167705725559192</v>
      </c>
      <c r="Y101">
        <f t="shared" si="42"/>
        <v>0</v>
      </c>
      <c r="Z101">
        <f t="shared" si="43"/>
        <v>0</v>
      </c>
      <c r="AA101">
        <f t="shared" si="44"/>
        <v>0</v>
      </c>
      <c r="AB101">
        <f t="shared" si="45"/>
        <v>0</v>
      </c>
      <c r="AC101">
        <f t="shared" si="46"/>
        <v>88.129142981213164</v>
      </c>
      <c r="AD101">
        <f t="shared" si="47"/>
        <v>0.88110725196325368</v>
      </c>
      <c r="AE101" s="1">
        <v>105</v>
      </c>
    </row>
    <row r="102" spans="1:31" x14ac:dyDescent="0.25">
      <c r="A102">
        <v>89.240592000000007</v>
      </c>
      <c r="B102">
        <v>3</v>
      </c>
      <c r="C102">
        <v>60</v>
      </c>
      <c r="D102">
        <v>3820221.3563649999</v>
      </c>
      <c r="F102" s="1">
        <v>106</v>
      </c>
      <c r="G102" s="2"/>
      <c r="H102" s="2"/>
      <c r="I102" s="2"/>
      <c r="J102" s="2"/>
      <c r="K102" s="2">
        <v>346911.40814800002</v>
      </c>
      <c r="L102" s="2">
        <v>1581878.1565040001</v>
      </c>
      <c r="M102" s="2"/>
      <c r="N102" s="2"/>
      <c r="O102" s="2"/>
      <c r="P102" s="2"/>
      <c r="Q102" s="2"/>
      <c r="R102" s="2">
        <v>1928789.5646520001</v>
      </c>
      <c r="S102">
        <f t="shared" si="36"/>
        <v>0</v>
      </c>
      <c r="T102">
        <f t="shared" si="37"/>
        <v>0</v>
      </c>
      <c r="U102">
        <f t="shared" si="38"/>
        <v>0</v>
      </c>
      <c r="V102">
        <f t="shared" si="39"/>
        <v>0</v>
      </c>
      <c r="W102">
        <f t="shared" si="40"/>
        <v>0.17985964591766709</v>
      </c>
      <c r="X102">
        <f t="shared" si="41"/>
        <v>0.82014035408233288</v>
      </c>
      <c r="Y102">
        <f t="shared" si="42"/>
        <v>0</v>
      </c>
      <c r="Z102">
        <f t="shared" si="43"/>
        <v>0</v>
      </c>
      <c r="AA102">
        <f t="shared" si="44"/>
        <v>0</v>
      </c>
      <c r="AB102">
        <f t="shared" si="45"/>
        <v>0</v>
      </c>
      <c r="AC102">
        <f t="shared" si="46"/>
        <v>88.592230171343431</v>
      </c>
      <c r="AD102">
        <f t="shared" si="47"/>
        <v>0.88573715607569981</v>
      </c>
      <c r="AE102" s="1">
        <v>106</v>
      </c>
    </row>
    <row r="103" spans="1:31" x14ac:dyDescent="0.25">
      <c r="A103">
        <v>89.240592000000007</v>
      </c>
      <c r="B103">
        <v>3</v>
      </c>
      <c r="C103">
        <v>56</v>
      </c>
      <c r="D103">
        <v>2887427.1790129999</v>
      </c>
      <c r="F103" s="1">
        <v>107</v>
      </c>
      <c r="G103" s="2"/>
      <c r="H103" s="2"/>
      <c r="I103" s="2"/>
      <c r="J103" s="2"/>
      <c r="K103" s="2"/>
      <c r="L103" s="2">
        <v>1575988.582504</v>
      </c>
      <c r="M103" s="2">
        <v>163576.314831</v>
      </c>
      <c r="N103" s="2"/>
      <c r="O103" s="2"/>
      <c r="P103" s="2"/>
      <c r="Q103" s="2"/>
      <c r="R103" s="2">
        <v>1739564.8973350001</v>
      </c>
      <c r="S103">
        <f t="shared" si="36"/>
        <v>0</v>
      </c>
      <c r="T103">
        <f t="shared" si="37"/>
        <v>0</v>
      </c>
      <c r="U103">
        <f t="shared" si="38"/>
        <v>0</v>
      </c>
      <c r="V103">
        <f t="shared" si="39"/>
        <v>0</v>
      </c>
      <c r="W103">
        <f t="shared" si="40"/>
        <v>0</v>
      </c>
      <c r="X103">
        <f t="shared" si="41"/>
        <v>0.90596710988960649</v>
      </c>
      <c r="Y103">
        <f t="shared" si="42"/>
        <v>9.4032890110393494E-2</v>
      </c>
      <c r="Z103">
        <f t="shared" si="43"/>
        <v>0</v>
      </c>
      <c r="AA103">
        <f t="shared" si="44"/>
        <v>0</v>
      </c>
      <c r="AB103">
        <f t="shared" si="45"/>
        <v>0</v>
      </c>
      <c r="AC103">
        <f t="shared" si="46"/>
        <v>89.541255113661236</v>
      </c>
      <c r="AD103">
        <f t="shared" si="47"/>
        <v>0.89522542216661682</v>
      </c>
      <c r="AE103" s="1">
        <v>107</v>
      </c>
    </row>
    <row r="104" spans="1:31" x14ac:dyDescent="0.25">
      <c r="A104">
        <v>89.240592000000007</v>
      </c>
      <c r="B104">
        <v>3</v>
      </c>
      <c r="C104">
        <v>65</v>
      </c>
      <c r="D104">
        <v>3062658.4701689999</v>
      </c>
      <c r="F104" s="1">
        <v>108</v>
      </c>
      <c r="G104" s="2"/>
      <c r="H104" s="2"/>
      <c r="I104" s="2"/>
      <c r="J104" s="2"/>
      <c r="K104" s="2"/>
      <c r="L104" s="2"/>
      <c r="M104" s="2">
        <v>3469547.8428839999</v>
      </c>
      <c r="N104" s="2"/>
      <c r="O104" s="2"/>
      <c r="P104" s="2"/>
      <c r="Q104" s="2"/>
      <c r="R104" s="2">
        <v>3469547.8428839999</v>
      </c>
      <c r="S104">
        <f t="shared" si="36"/>
        <v>0</v>
      </c>
      <c r="T104">
        <f t="shared" si="37"/>
        <v>0</v>
      </c>
      <c r="U104">
        <f t="shared" si="38"/>
        <v>0</v>
      </c>
      <c r="V104">
        <f t="shared" si="39"/>
        <v>0</v>
      </c>
      <c r="W104">
        <f t="shared" si="40"/>
        <v>0</v>
      </c>
      <c r="X104">
        <f t="shared" si="41"/>
        <v>0</v>
      </c>
      <c r="Y104">
        <f t="shared" si="42"/>
        <v>1</v>
      </c>
      <c r="Z104">
        <f t="shared" si="43"/>
        <v>0</v>
      </c>
      <c r="AA104">
        <f t="shared" si="44"/>
        <v>0</v>
      </c>
      <c r="AB104">
        <f t="shared" si="45"/>
        <v>0</v>
      </c>
      <c r="AC104">
        <f t="shared" si="46"/>
        <v>92.438017000000002</v>
      </c>
      <c r="AD104">
        <f t="shared" si="47"/>
        <v>0.92418698719406678</v>
      </c>
      <c r="AE104" s="1">
        <v>108</v>
      </c>
    </row>
    <row r="105" spans="1:31" x14ac:dyDescent="0.25">
      <c r="A105">
        <v>89.240592000000007</v>
      </c>
      <c r="B105">
        <v>3</v>
      </c>
      <c r="C105">
        <v>115</v>
      </c>
      <c r="D105">
        <v>2687971.592344</v>
      </c>
      <c r="F105" s="1">
        <v>109</v>
      </c>
      <c r="G105" s="2"/>
      <c r="H105" s="2"/>
      <c r="I105" s="2"/>
      <c r="J105" s="2"/>
      <c r="K105" s="2"/>
      <c r="L105" s="2">
        <v>1757598.7130460001</v>
      </c>
      <c r="M105" s="2">
        <v>47703.432913999997</v>
      </c>
      <c r="N105" s="2"/>
      <c r="O105" s="2"/>
      <c r="P105" s="2"/>
      <c r="Q105" s="2"/>
      <c r="R105" s="2">
        <v>1805302.1459600001</v>
      </c>
      <c r="S105">
        <f t="shared" si="36"/>
        <v>0</v>
      </c>
      <c r="T105">
        <f t="shared" si="37"/>
        <v>0</v>
      </c>
      <c r="U105">
        <f t="shared" si="38"/>
        <v>0</v>
      </c>
      <c r="V105">
        <f t="shared" si="39"/>
        <v>0</v>
      </c>
      <c r="W105">
        <f t="shared" si="40"/>
        <v>0</v>
      </c>
      <c r="X105">
        <f t="shared" si="41"/>
        <v>0.97357592853874719</v>
      </c>
      <c r="Y105">
        <f t="shared" si="42"/>
        <v>2.6424071461252755E-2</v>
      </c>
      <c r="Z105">
        <f t="shared" si="43"/>
        <v>0</v>
      </c>
      <c r="AA105">
        <f t="shared" si="44"/>
        <v>0</v>
      </c>
      <c r="AB105">
        <f t="shared" si="45"/>
        <v>0</v>
      </c>
      <c r="AC105">
        <f t="shared" si="46"/>
        <v>89.325080986692001</v>
      </c>
      <c r="AD105">
        <f t="shared" si="47"/>
        <v>0.89306413267126772</v>
      </c>
      <c r="AE105" s="1">
        <v>109</v>
      </c>
    </row>
    <row r="106" spans="1:31" x14ac:dyDescent="0.25">
      <c r="A106">
        <v>89.240592000000007</v>
      </c>
      <c r="B106">
        <v>3</v>
      </c>
      <c r="C106">
        <v>50</v>
      </c>
      <c r="D106">
        <v>3858598.3994510002</v>
      </c>
      <c r="F106" s="1">
        <v>110</v>
      </c>
      <c r="G106" s="2"/>
      <c r="H106" s="2"/>
      <c r="I106" s="2"/>
      <c r="J106" s="2"/>
      <c r="K106" s="2"/>
      <c r="L106" s="2">
        <v>1913447.6062680001</v>
      </c>
      <c r="M106" s="2">
        <v>343571.67847799999</v>
      </c>
      <c r="N106" s="2"/>
      <c r="O106" s="2"/>
      <c r="P106" s="2"/>
      <c r="Q106" s="2"/>
      <c r="R106" s="2">
        <v>2257019.2847460001</v>
      </c>
      <c r="S106">
        <f t="shared" si="36"/>
        <v>0</v>
      </c>
      <c r="T106">
        <f t="shared" si="37"/>
        <v>0</v>
      </c>
      <c r="U106">
        <f t="shared" si="38"/>
        <v>0</v>
      </c>
      <c r="V106">
        <f t="shared" si="39"/>
        <v>0</v>
      </c>
      <c r="W106">
        <f t="shared" si="40"/>
        <v>0</v>
      </c>
      <c r="X106">
        <f t="shared" si="41"/>
        <v>0.84777636558091496</v>
      </c>
      <c r="Y106">
        <f t="shared" si="42"/>
        <v>0.15222363441908507</v>
      </c>
      <c r="Z106">
        <f t="shared" si="43"/>
        <v>0</v>
      </c>
      <c r="AA106">
        <f t="shared" si="44"/>
        <v>0</v>
      </c>
      <c r="AB106">
        <f t="shared" si="45"/>
        <v>0</v>
      </c>
      <c r="AC106">
        <f t="shared" si="46"/>
        <v>89.727315654282449</v>
      </c>
      <c r="AD106">
        <f t="shared" si="47"/>
        <v>0.89708563873176039</v>
      </c>
      <c r="AE106" s="1">
        <v>110</v>
      </c>
    </row>
    <row r="107" spans="1:31" x14ac:dyDescent="0.25">
      <c r="A107">
        <v>89.240592000000007</v>
      </c>
      <c r="B107">
        <v>3</v>
      </c>
      <c r="C107">
        <v>60</v>
      </c>
      <c r="D107">
        <v>370200.05197600002</v>
      </c>
      <c r="F107" s="1">
        <v>111</v>
      </c>
      <c r="G107" s="2"/>
      <c r="H107" s="2"/>
      <c r="I107" s="2"/>
      <c r="J107" s="2"/>
      <c r="K107" s="2"/>
      <c r="L107" s="2">
        <v>49372.348590000001</v>
      </c>
      <c r="M107" s="2">
        <v>3515114.5267429999</v>
      </c>
      <c r="N107" s="2"/>
      <c r="O107" s="2"/>
      <c r="P107" s="2"/>
      <c r="Q107" s="2"/>
      <c r="R107" s="2">
        <v>3564486.875333</v>
      </c>
      <c r="S107">
        <f t="shared" si="36"/>
        <v>0</v>
      </c>
      <c r="T107">
        <f t="shared" si="37"/>
        <v>0</v>
      </c>
      <c r="U107">
        <f t="shared" si="38"/>
        <v>0</v>
      </c>
      <c r="V107">
        <f t="shared" si="39"/>
        <v>0</v>
      </c>
      <c r="W107">
        <f t="shared" si="40"/>
        <v>0</v>
      </c>
      <c r="X107">
        <f t="shared" si="41"/>
        <v>1.3851179795798115E-2</v>
      </c>
      <c r="Y107">
        <f t="shared" si="42"/>
        <v>0.98614882020420191</v>
      </c>
      <c r="Z107">
        <f t="shared" si="43"/>
        <v>0</v>
      </c>
      <c r="AA107">
        <f t="shared" si="44"/>
        <v>0</v>
      </c>
      <c r="AB107">
        <f t="shared" si="45"/>
        <v>0</v>
      </c>
      <c r="AC107">
        <f t="shared" si="46"/>
        <v>92.393728891441427</v>
      </c>
      <c r="AD107">
        <f t="shared" si="47"/>
        <v>0.92374419866456736</v>
      </c>
      <c r="AE107" s="1">
        <v>111</v>
      </c>
    </row>
    <row r="108" spans="1:31" x14ac:dyDescent="0.25">
      <c r="A108">
        <v>89.240592000000007</v>
      </c>
      <c r="B108">
        <v>3</v>
      </c>
      <c r="C108">
        <v>59</v>
      </c>
      <c r="D108">
        <v>1883886.570329</v>
      </c>
      <c r="F108" s="1">
        <v>112</v>
      </c>
      <c r="G108" s="2"/>
      <c r="H108" s="2"/>
      <c r="I108" s="2"/>
      <c r="J108" s="2"/>
      <c r="K108" s="2"/>
      <c r="L108" s="2"/>
      <c r="M108" s="2">
        <v>4776050.3287190003</v>
      </c>
      <c r="N108" s="2"/>
      <c r="O108" s="2"/>
      <c r="P108" s="2"/>
      <c r="Q108" s="2"/>
      <c r="R108" s="2">
        <v>4776050.3287190003</v>
      </c>
      <c r="S108">
        <f t="shared" si="36"/>
        <v>0</v>
      </c>
      <c r="T108">
        <f t="shared" si="37"/>
        <v>0</v>
      </c>
      <c r="U108">
        <f t="shared" si="38"/>
        <v>0</v>
      </c>
      <c r="V108">
        <f t="shared" si="39"/>
        <v>0</v>
      </c>
      <c r="W108">
        <f t="shared" si="40"/>
        <v>0</v>
      </c>
      <c r="X108">
        <f t="shared" si="41"/>
        <v>0</v>
      </c>
      <c r="Y108">
        <f t="shared" si="42"/>
        <v>1</v>
      </c>
      <c r="Z108">
        <f t="shared" si="43"/>
        <v>0</v>
      </c>
      <c r="AA108">
        <f t="shared" si="44"/>
        <v>0</v>
      </c>
      <c r="AB108">
        <f t="shared" si="45"/>
        <v>0</v>
      </c>
      <c r="AC108">
        <f t="shared" si="46"/>
        <v>92.438017000000002</v>
      </c>
      <c r="AD108">
        <f t="shared" si="47"/>
        <v>0.92418698719406678</v>
      </c>
      <c r="AE108" s="1">
        <v>112</v>
      </c>
    </row>
    <row r="109" spans="1:31" x14ac:dyDescent="0.25">
      <c r="A109">
        <v>89.240592000000007</v>
      </c>
      <c r="B109">
        <v>3</v>
      </c>
      <c r="C109">
        <v>58</v>
      </c>
      <c r="D109">
        <v>4904515.149588</v>
      </c>
      <c r="F109" s="1">
        <v>113</v>
      </c>
      <c r="G109" s="2"/>
      <c r="H109" s="2"/>
      <c r="I109" s="2"/>
      <c r="J109" s="2"/>
      <c r="K109" s="2"/>
      <c r="L109" s="2"/>
      <c r="M109" s="2">
        <v>1623306.877055</v>
      </c>
      <c r="N109" s="2">
        <v>1148982.6580729999</v>
      </c>
      <c r="O109" s="2"/>
      <c r="P109" s="2"/>
      <c r="Q109" s="2"/>
      <c r="R109" s="2">
        <v>2772289.5351280002</v>
      </c>
      <c r="S109">
        <f t="shared" si="36"/>
        <v>0</v>
      </c>
      <c r="T109">
        <f t="shared" si="37"/>
        <v>0</v>
      </c>
      <c r="U109">
        <f t="shared" si="38"/>
        <v>0</v>
      </c>
      <c r="V109">
        <f t="shared" si="39"/>
        <v>0</v>
      </c>
      <c r="W109">
        <f t="shared" si="40"/>
        <v>0</v>
      </c>
      <c r="X109">
        <f t="shared" si="41"/>
        <v>0</v>
      </c>
      <c r="Y109">
        <f t="shared" si="42"/>
        <v>0.58554738113962901</v>
      </c>
      <c r="Z109">
        <f t="shared" si="43"/>
        <v>0.41445261886037094</v>
      </c>
      <c r="AA109">
        <f t="shared" si="44"/>
        <v>0</v>
      </c>
      <c r="AB109">
        <f t="shared" si="45"/>
        <v>0</v>
      </c>
      <c r="AC109">
        <f t="shared" si="46"/>
        <v>93.613434053223955</v>
      </c>
      <c r="AD109">
        <f t="shared" si="47"/>
        <v>0.93593870126551393</v>
      </c>
      <c r="AE109" s="1">
        <v>113</v>
      </c>
    </row>
    <row r="110" spans="1:31" x14ac:dyDescent="0.25">
      <c r="A110">
        <v>89.240592000000007</v>
      </c>
      <c r="B110">
        <v>3</v>
      </c>
      <c r="C110">
        <v>48</v>
      </c>
      <c r="D110">
        <v>298357.30479999998</v>
      </c>
      <c r="F110" s="1">
        <v>114</v>
      </c>
      <c r="G110" s="2"/>
      <c r="H110" s="2"/>
      <c r="I110" s="2"/>
      <c r="J110" s="2"/>
      <c r="K110" s="2"/>
      <c r="L110" s="2">
        <v>1962043.3136549999</v>
      </c>
      <c r="M110" s="2">
        <v>653777.80656499998</v>
      </c>
      <c r="N110" s="2"/>
      <c r="O110" s="2"/>
      <c r="P110" s="2"/>
      <c r="Q110" s="2"/>
      <c r="R110" s="2">
        <v>2615821.1202199999</v>
      </c>
      <c r="S110">
        <f t="shared" si="36"/>
        <v>0</v>
      </c>
      <c r="T110">
        <f t="shared" si="37"/>
        <v>0</v>
      </c>
      <c r="U110">
        <f t="shared" si="38"/>
        <v>0</v>
      </c>
      <c r="V110">
        <f t="shared" si="39"/>
        <v>0</v>
      </c>
      <c r="W110">
        <f t="shared" si="40"/>
        <v>0</v>
      </c>
      <c r="X110">
        <f t="shared" si="41"/>
        <v>0.75006784618742783</v>
      </c>
      <c r="Y110">
        <f t="shared" si="42"/>
        <v>0.24993215381257222</v>
      </c>
      <c r="Z110">
        <f t="shared" si="43"/>
        <v>0</v>
      </c>
      <c r="AA110">
        <f t="shared" si="44"/>
        <v>0</v>
      </c>
      <c r="AB110">
        <f t="shared" si="45"/>
        <v>0</v>
      </c>
      <c r="AC110">
        <f t="shared" si="46"/>
        <v>90.039731316904181</v>
      </c>
      <c r="AD110">
        <f t="shared" si="47"/>
        <v>0.90020914245199501</v>
      </c>
      <c r="AE110" s="1">
        <v>114</v>
      </c>
    </row>
    <row r="111" spans="1:31" x14ac:dyDescent="0.25">
      <c r="A111">
        <v>89.240592000000007</v>
      </c>
      <c r="B111">
        <v>3</v>
      </c>
      <c r="C111">
        <v>70</v>
      </c>
      <c r="D111">
        <v>5373841.8079770003</v>
      </c>
      <c r="F111" s="1">
        <v>115</v>
      </c>
      <c r="G111" s="2"/>
      <c r="H111" s="2"/>
      <c r="I111" s="2"/>
      <c r="J111" s="2"/>
      <c r="K111" s="2"/>
      <c r="L111" s="2">
        <v>2687971.592344</v>
      </c>
      <c r="M111" s="2">
        <v>33126.960813999998</v>
      </c>
      <c r="N111" s="2"/>
      <c r="O111" s="2"/>
      <c r="P111" s="2"/>
      <c r="Q111" s="2"/>
      <c r="R111" s="2">
        <v>2721098.5531580001</v>
      </c>
      <c r="S111">
        <f t="shared" si="36"/>
        <v>0</v>
      </c>
      <c r="T111">
        <f t="shared" si="37"/>
        <v>0</v>
      </c>
      <c r="U111">
        <f t="shared" si="38"/>
        <v>0</v>
      </c>
      <c r="V111">
        <f t="shared" si="39"/>
        <v>0</v>
      </c>
      <c r="W111">
        <f t="shared" si="40"/>
        <v>0</v>
      </c>
      <c r="X111">
        <f t="shared" si="41"/>
        <v>0.98782588716768294</v>
      </c>
      <c r="Y111">
        <f t="shared" si="42"/>
        <v>1.2174112832316987E-2</v>
      </c>
      <c r="Z111">
        <f t="shared" si="43"/>
        <v>0</v>
      </c>
      <c r="AA111">
        <f t="shared" si="44"/>
        <v>0</v>
      </c>
      <c r="AB111">
        <f t="shared" si="45"/>
        <v>0</v>
      </c>
      <c r="AC111">
        <f t="shared" si="46"/>
        <v>89.279517812722858</v>
      </c>
      <c r="AD111">
        <f t="shared" si="47"/>
        <v>0.89260859615237487</v>
      </c>
      <c r="AE111" s="1">
        <v>115</v>
      </c>
    </row>
    <row r="112" spans="1:31" x14ac:dyDescent="0.25">
      <c r="A112">
        <v>89.240592000000007</v>
      </c>
      <c r="B112">
        <v>3</v>
      </c>
      <c r="C112">
        <v>36</v>
      </c>
      <c r="D112">
        <v>2076891.787333</v>
      </c>
      <c r="F112" s="1">
        <v>116</v>
      </c>
      <c r="G112" s="2"/>
      <c r="H112" s="2"/>
      <c r="I112" s="2"/>
      <c r="J112" s="2"/>
      <c r="K112" s="2">
        <v>1309328.7382990001</v>
      </c>
      <c r="L112" s="2">
        <v>693117.06910600001</v>
      </c>
      <c r="M112" s="2"/>
      <c r="N112" s="2"/>
      <c r="O112" s="2"/>
      <c r="P112" s="2"/>
      <c r="Q112" s="2"/>
      <c r="R112" s="2">
        <v>2002445.8074050001</v>
      </c>
      <c r="S112">
        <f t="shared" si="36"/>
        <v>0</v>
      </c>
      <c r="T112">
        <f t="shared" si="37"/>
        <v>0</v>
      </c>
      <c r="U112">
        <f t="shared" si="38"/>
        <v>0</v>
      </c>
      <c r="V112">
        <f t="shared" si="39"/>
        <v>0</v>
      </c>
      <c r="W112">
        <f t="shared" si="40"/>
        <v>0.65386475551904155</v>
      </c>
      <c r="X112">
        <f t="shared" si="41"/>
        <v>0.3461352444809585</v>
      </c>
      <c r="Y112">
        <f t="shared" si="42"/>
        <v>0</v>
      </c>
      <c r="Z112">
        <f t="shared" si="43"/>
        <v>0</v>
      </c>
      <c r="AA112">
        <f t="shared" si="44"/>
        <v>0</v>
      </c>
      <c r="AB112">
        <f t="shared" si="45"/>
        <v>0</v>
      </c>
      <c r="AC112">
        <f t="shared" si="46"/>
        <v>86.88352659814511</v>
      </c>
      <c r="AD112">
        <f t="shared" si="47"/>
        <v>0.86865369130035852</v>
      </c>
      <c r="AE112" s="1">
        <v>116</v>
      </c>
    </row>
    <row r="113" spans="1:31" x14ac:dyDescent="0.25">
      <c r="A113">
        <v>89.240592000000007</v>
      </c>
      <c r="B113">
        <v>3</v>
      </c>
      <c r="C113">
        <v>66</v>
      </c>
      <c r="D113">
        <v>1786044.4487399999</v>
      </c>
      <c r="F113" s="1">
        <v>117</v>
      </c>
      <c r="G113" s="2"/>
      <c r="H113" s="2"/>
      <c r="I113" s="2"/>
      <c r="J113" s="2"/>
      <c r="K113" s="2">
        <v>2851249.333685</v>
      </c>
      <c r="L113" s="2">
        <v>4578918.8998020003</v>
      </c>
      <c r="M113" s="2"/>
      <c r="N113" s="2"/>
      <c r="O113" s="2"/>
      <c r="P113" s="2"/>
      <c r="Q113" s="2"/>
      <c r="R113" s="2">
        <v>7430168.2334870007</v>
      </c>
      <c r="S113">
        <f t="shared" si="36"/>
        <v>0</v>
      </c>
      <c r="T113">
        <f t="shared" si="37"/>
        <v>0</v>
      </c>
      <c r="U113">
        <f t="shared" si="38"/>
        <v>0</v>
      </c>
      <c r="V113">
        <f t="shared" si="39"/>
        <v>0</v>
      </c>
      <c r="W113">
        <f t="shared" si="40"/>
        <v>0.38373953914458003</v>
      </c>
      <c r="X113">
        <f t="shared" si="41"/>
        <v>0.61626046085541986</v>
      </c>
      <c r="Y113">
        <f t="shared" si="42"/>
        <v>0</v>
      </c>
      <c r="Z113">
        <f t="shared" si="43"/>
        <v>0</v>
      </c>
      <c r="AA113">
        <f t="shared" si="44"/>
        <v>0</v>
      </c>
      <c r="AB113">
        <f t="shared" si="45"/>
        <v>0</v>
      </c>
      <c r="AC113">
        <f t="shared" si="46"/>
        <v>87.857279650761285</v>
      </c>
      <c r="AD113">
        <f t="shared" si="47"/>
        <v>0.87838918681589273</v>
      </c>
      <c r="AE113" s="1">
        <v>117</v>
      </c>
    </row>
    <row r="114" spans="1:31" x14ac:dyDescent="0.25">
      <c r="A114">
        <v>89.240592000000007</v>
      </c>
      <c r="B114">
        <v>3</v>
      </c>
      <c r="C114">
        <v>57</v>
      </c>
      <c r="D114">
        <v>5358022.8579789996</v>
      </c>
      <c r="K114">
        <f>K113/R113</f>
        <v>0.38373953914458003</v>
      </c>
      <c r="L114">
        <f>L113/R113</f>
        <v>0.61626046085541986</v>
      </c>
    </row>
    <row r="115" spans="1:31" x14ac:dyDescent="0.25">
      <c r="A115">
        <v>89.240592000000007</v>
      </c>
      <c r="B115">
        <v>3</v>
      </c>
      <c r="C115">
        <v>52</v>
      </c>
      <c r="D115">
        <v>1237597.439271</v>
      </c>
    </row>
    <row r="116" spans="1:31" x14ac:dyDescent="0.25">
      <c r="A116">
        <v>89.240592000000007</v>
      </c>
      <c r="B116">
        <v>3</v>
      </c>
      <c r="C116">
        <v>116</v>
      </c>
      <c r="D116">
        <v>693117.06910600001</v>
      </c>
    </row>
    <row r="117" spans="1:31" x14ac:dyDescent="0.25">
      <c r="A117">
        <v>89.240592000000007</v>
      </c>
      <c r="B117">
        <v>3</v>
      </c>
      <c r="C117">
        <v>35</v>
      </c>
      <c r="D117">
        <v>168252.48044300001</v>
      </c>
    </row>
    <row r="118" spans="1:31" x14ac:dyDescent="0.25">
      <c r="A118">
        <v>89.240592000000007</v>
      </c>
      <c r="B118">
        <v>3</v>
      </c>
      <c r="C118">
        <v>38</v>
      </c>
      <c r="D118">
        <v>2065309.3912239999</v>
      </c>
    </row>
    <row r="119" spans="1:31" x14ac:dyDescent="0.25">
      <c r="A119">
        <v>89.240592000000007</v>
      </c>
      <c r="B119">
        <v>3</v>
      </c>
      <c r="C119">
        <v>41</v>
      </c>
      <c r="D119">
        <v>2364339.8126059999</v>
      </c>
    </row>
    <row r="120" spans="1:31" x14ac:dyDescent="0.25">
      <c r="A120">
        <v>89.240592000000007</v>
      </c>
      <c r="B120">
        <v>3</v>
      </c>
      <c r="C120">
        <v>40</v>
      </c>
      <c r="D120">
        <v>437095.88959899999</v>
      </c>
    </row>
    <row r="121" spans="1:31" x14ac:dyDescent="0.25">
      <c r="A121">
        <v>89.240592000000007</v>
      </c>
      <c r="B121">
        <v>3</v>
      </c>
      <c r="C121">
        <v>34</v>
      </c>
      <c r="D121">
        <v>2346148.9037310001</v>
      </c>
    </row>
    <row r="122" spans="1:31" x14ac:dyDescent="0.25">
      <c r="A122">
        <v>89.240592000000007</v>
      </c>
      <c r="B122">
        <v>3</v>
      </c>
      <c r="C122">
        <v>32</v>
      </c>
      <c r="D122">
        <v>1818911.1066940001</v>
      </c>
    </row>
    <row r="123" spans="1:31" x14ac:dyDescent="0.25">
      <c r="A123">
        <v>89.240592000000007</v>
      </c>
      <c r="B123">
        <v>3</v>
      </c>
      <c r="C123">
        <v>117</v>
      </c>
      <c r="D123">
        <v>4578918.8998020003</v>
      </c>
    </row>
    <row r="124" spans="1:31" x14ac:dyDescent="0.25">
      <c r="A124">
        <v>89.240592000000007</v>
      </c>
      <c r="B124">
        <v>3</v>
      </c>
      <c r="C124">
        <v>77</v>
      </c>
      <c r="D124">
        <v>294629.89233800001</v>
      </c>
    </row>
    <row r="125" spans="1:31" x14ac:dyDescent="0.25">
      <c r="A125">
        <v>89.240592000000007</v>
      </c>
      <c r="B125">
        <v>3</v>
      </c>
      <c r="C125">
        <v>54</v>
      </c>
      <c r="D125">
        <v>3628906.002295</v>
      </c>
    </row>
    <row r="126" spans="1:31" x14ac:dyDescent="0.25">
      <c r="A126">
        <v>89.240592000000007</v>
      </c>
      <c r="B126">
        <v>3</v>
      </c>
      <c r="C126">
        <v>39</v>
      </c>
      <c r="D126">
        <v>3795837.1094209999</v>
      </c>
    </row>
    <row r="127" spans="1:31" x14ac:dyDescent="0.25">
      <c r="A127">
        <v>89.240592000000007</v>
      </c>
      <c r="B127">
        <v>3</v>
      </c>
      <c r="C127">
        <v>62</v>
      </c>
      <c r="D127">
        <v>3272502.9632040001</v>
      </c>
    </row>
    <row r="128" spans="1:31" x14ac:dyDescent="0.25">
      <c r="A128">
        <v>89.240592000000007</v>
      </c>
      <c r="B128">
        <v>3</v>
      </c>
      <c r="C128">
        <v>53</v>
      </c>
      <c r="D128">
        <v>1845375.7190129999</v>
      </c>
    </row>
    <row r="129" spans="1:4" x14ac:dyDescent="0.25">
      <c r="A129">
        <v>89.240592000000007</v>
      </c>
      <c r="B129">
        <v>3</v>
      </c>
      <c r="C129">
        <v>69</v>
      </c>
      <c r="D129">
        <v>4225709.2931880001</v>
      </c>
    </row>
    <row r="130" spans="1:4" x14ac:dyDescent="0.25">
      <c r="A130">
        <v>89.240592000000007</v>
      </c>
      <c r="B130">
        <v>3</v>
      </c>
      <c r="C130">
        <v>61</v>
      </c>
      <c r="D130">
        <v>1274007.2609900001</v>
      </c>
    </row>
    <row r="131" spans="1:4" x14ac:dyDescent="0.25">
      <c r="A131">
        <v>89.240592000000007</v>
      </c>
      <c r="B131">
        <v>3</v>
      </c>
      <c r="C131">
        <v>42</v>
      </c>
      <c r="D131">
        <v>6500200.1091440003</v>
      </c>
    </row>
    <row r="132" spans="1:4" x14ac:dyDescent="0.25">
      <c r="A132">
        <v>92.438017000000002</v>
      </c>
      <c r="B132">
        <v>3</v>
      </c>
      <c r="C132">
        <v>107</v>
      </c>
      <c r="D132">
        <v>163576.314831</v>
      </c>
    </row>
    <row r="133" spans="1:4" x14ac:dyDescent="0.25">
      <c r="A133">
        <v>92.438017000000002</v>
      </c>
      <c r="B133">
        <v>3</v>
      </c>
      <c r="C133">
        <v>101</v>
      </c>
      <c r="D133">
        <v>646436.93810999999</v>
      </c>
    </row>
    <row r="134" spans="1:4" x14ac:dyDescent="0.25">
      <c r="A134">
        <v>92.438017000000002</v>
      </c>
      <c r="B134">
        <v>3</v>
      </c>
      <c r="C134">
        <v>91</v>
      </c>
      <c r="D134">
        <v>1263348.2050610001</v>
      </c>
    </row>
    <row r="135" spans="1:4" x14ac:dyDescent="0.25">
      <c r="A135">
        <v>92.438017000000002</v>
      </c>
      <c r="B135">
        <v>3</v>
      </c>
      <c r="C135">
        <v>108</v>
      </c>
      <c r="D135">
        <v>3469547.8428839999</v>
      </c>
    </row>
    <row r="136" spans="1:4" x14ac:dyDescent="0.25">
      <c r="A136">
        <v>92.438017000000002</v>
      </c>
      <c r="B136">
        <v>3</v>
      </c>
      <c r="C136">
        <v>75</v>
      </c>
      <c r="D136">
        <v>3021929.6960200001</v>
      </c>
    </row>
    <row r="137" spans="1:4" x14ac:dyDescent="0.25">
      <c r="A137">
        <v>92.438017000000002</v>
      </c>
      <c r="B137">
        <v>3</v>
      </c>
      <c r="C137">
        <v>114</v>
      </c>
      <c r="D137">
        <v>653777.80656499998</v>
      </c>
    </row>
    <row r="138" spans="1:4" x14ac:dyDescent="0.25">
      <c r="A138">
        <v>92.438017000000002</v>
      </c>
      <c r="B138">
        <v>3</v>
      </c>
      <c r="C138">
        <v>109</v>
      </c>
      <c r="D138">
        <v>47703.432913999997</v>
      </c>
    </row>
    <row r="139" spans="1:4" x14ac:dyDescent="0.25">
      <c r="A139">
        <v>92.438017000000002</v>
      </c>
      <c r="B139">
        <v>3</v>
      </c>
      <c r="C139">
        <v>90</v>
      </c>
      <c r="D139">
        <v>4814.887635</v>
      </c>
    </row>
    <row r="140" spans="1:4" x14ac:dyDescent="0.25">
      <c r="A140">
        <v>92.438017000000002</v>
      </c>
      <c r="B140">
        <v>3</v>
      </c>
      <c r="C140">
        <v>33</v>
      </c>
      <c r="D140">
        <v>2349173.634511</v>
      </c>
    </row>
    <row r="141" spans="1:4" x14ac:dyDescent="0.25">
      <c r="A141">
        <v>92.438017000000002</v>
      </c>
      <c r="B141">
        <v>3</v>
      </c>
      <c r="C141">
        <v>111</v>
      </c>
      <c r="D141">
        <v>3515114.5267429999</v>
      </c>
    </row>
    <row r="142" spans="1:4" x14ac:dyDescent="0.25">
      <c r="A142">
        <v>92.438017000000002</v>
      </c>
      <c r="B142">
        <v>3</v>
      </c>
      <c r="C142">
        <v>102</v>
      </c>
      <c r="D142">
        <v>4509437.0360920001</v>
      </c>
    </row>
    <row r="143" spans="1:4" x14ac:dyDescent="0.25">
      <c r="A143">
        <v>92.438017000000002</v>
      </c>
      <c r="B143">
        <v>3</v>
      </c>
      <c r="C143">
        <v>45</v>
      </c>
      <c r="D143">
        <v>1865886.595248</v>
      </c>
    </row>
    <row r="144" spans="1:4" x14ac:dyDescent="0.25">
      <c r="A144">
        <v>92.438017000000002</v>
      </c>
      <c r="B144">
        <v>3</v>
      </c>
      <c r="C144">
        <v>93</v>
      </c>
      <c r="D144">
        <v>1725744.097363</v>
      </c>
    </row>
    <row r="145" spans="1:4" x14ac:dyDescent="0.25">
      <c r="A145">
        <v>92.438017000000002</v>
      </c>
      <c r="B145">
        <v>3</v>
      </c>
      <c r="C145">
        <v>37</v>
      </c>
      <c r="D145">
        <v>2004635.1507989999</v>
      </c>
    </row>
    <row r="146" spans="1:4" x14ac:dyDescent="0.25">
      <c r="A146">
        <v>92.438017000000002</v>
      </c>
      <c r="B146">
        <v>3</v>
      </c>
      <c r="C146">
        <v>49</v>
      </c>
      <c r="D146">
        <v>1729210.545897</v>
      </c>
    </row>
    <row r="147" spans="1:4" x14ac:dyDescent="0.25">
      <c r="A147">
        <v>92.438017000000002</v>
      </c>
      <c r="B147">
        <v>3</v>
      </c>
      <c r="C147">
        <v>110</v>
      </c>
      <c r="D147">
        <v>343571.67847799999</v>
      </c>
    </row>
    <row r="148" spans="1:4" x14ac:dyDescent="0.25">
      <c r="A148">
        <v>92.438017000000002</v>
      </c>
      <c r="B148">
        <v>3</v>
      </c>
      <c r="C148">
        <v>76</v>
      </c>
      <c r="D148">
        <v>154514.71281900001</v>
      </c>
    </row>
    <row r="149" spans="1:4" x14ac:dyDescent="0.25">
      <c r="A149">
        <v>92.438017000000002</v>
      </c>
      <c r="B149">
        <v>3</v>
      </c>
      <c r="C149">
        <v>115</v>
      </c>
      <c r="D149">
        <v>33126.960813999998</v>
      </c>
    </row>
    <row r="150" spans="1:4" x14ac:dyDescent="0.25">
      <c r="A150">
        <v>92.438017000000002</v>
      </c>
      <c r="B150">
        <v>3</v>
      </c>
      <c r="C150">
        <v>43</v>
      </c>
      <c r="D150">
        <v>3293140.6590339998</v>
      </c>
    </row>
    <row r="151" spans="1:4" x14ac:dyDescent="0.25">
      <c r="A151">
        <v>92.438017000000002</v>
      </c>
      <c r="B151">
        <v>3</v>
      </c>
      <c r="C151">
        <v>48</v>
      </c>
      <c r="D151">
        <v>1518423.2953900001</v>
      </c>
    </row>
    <row r="152" spans="1:4" x14ac:dyDescent="0.25">
      <c r="A152">
        <v>92.438017000000002</v>
      </c>
      <c r="B152">
        <v>3</v>
      </c>
      <c r="C152">
        <v>113</v>
      </c>
      <c r="D152">
        <v>1623306.877055</v>
      </c>
    </row>
    <row r="153" spans="1:4" x14ac:dyDescent="0.25">
      <c r="A153">
        <v>92.438017000000002</v>
      </c>
      <c r="B153">
        <v>3</v>
      </c>
      <c r="C153">
        <v>44</v>
      </c>
      <c r="D153">
        <v>1944475.6061120001</v>
      </c>
    </row>
    <row r="154" spans="1:4" x14ac:dyDescent="0.25">
      <c r="A154">
        <v>92.438017000000002</v>
      </c>
      <c r="B154">
        <v>3</v>
      </c>
      <c r="C154">
        <v>36</v>
      </c>
      <c r="D154">
        <v>2589.8681809999998</v>
      </c>
    </row>
    <row r="155" spans="1:4" x14ac:dyDescent="0.25">
      <c r="A155">
        <v>92.438017000000002</v>
      </c>
      <c r="B155">
        <v>3</v>
      </c>
      <c r="C155">
        <v>96</v>
      </c>
      <c r="D155">
        <v>2001378.4362560001</v>
      </c>
    </row>
    <row r="156" spans="1:4" x14ac:dyDescent="0.25">
      <c r="A156">
        <v>92.438017000000002</v>
      </c>
      <c r="B156">
        <v>3</v>
      </c>
      <c r="C156">
        <v>92</v>
      </c>
      <c r="D156">
        <v>858975.01998800004</v>
      </c>
    </row>
    <row r="157" spans="1:4" x14ac:dyDescent="0.25">
      <c r="A157">
        <v>92.438017000000002</v>
      </c>
      <c r="B157">
        <v>3</v>
      </c>
      <c r="C157">
        <v>94</v>
      </c>
      <c r="D157">
        <v>2060250.084978</v>
      </c>
    </row>
    <row r="158" spans="1:4" x14ac:dyDescent="0.25">
      <c r="A158">
        <v>92.438017000000002</v>
      </c>
      <c r="B158">
        <v>3</v>
      </c>
      <c r="C158">
        <v>35</v>
      </c>
      <c r="D158">
        <v>1164145.3084849999</v>
      </c>
    </row>
    <row r="159" spans="1:4" x14ac:dyDescent="0.25">
      <c r="A159">
        <v>92.438017000000002</v>
      </c>
      <c r="B159">
        <v>3</v>
      </c>
      <c r="C159">
        <v>38</v>
      </c>
      <c r="D159">
        <v>1481862.356372</v>
      </c>
    </row>
    <row r="160" spans="1:4" x14ac:dyDescent="0.25">
      <c r="A160">
        <v>92.438017000000002</v>
      </c>
      <c r="B160">
        <v>3</v>
      </c>
      <c r="C160">
        <v>41</v>
      </c>
      <c r="D160">
        <v>163892.94214900001</v>
      </c>
    </row>
    <row r="161" spans="1:4" x14ac:dyDescent="0.25">
      <c r="A161">
        <v>92.438017000000002</v>
      </c>
      <c r="B161">
        <v>3</v>
      </c>
      <c r="C161">
        <v>40</v>
      </c>
      <c r="D161">
        <v>4018710.55222</v>
      </c>
    </row>
    <row r="162" spans="1:4" x14ac:dyDescent="0.25">
      <c r="A162">
        <v>92.438017000000002</v>
      </c>
      <c r="B162">
        <v>3</v>
      </c>
      <c r="C162">
        <v>34</v>
      </c>
      <c r="D162">
        <v>279221.02413600002</v>
      </c>
    </row>
    <row r="163" spans="1:4" x14ac:dyDescent="0.25">
      <c r="A163">
        <v>92.438017000000002</v>
      </c>
      <c r="B163">
        <v>3</v>
      </c>
      <c r="C163">
        <v>85</v>
      </c>
      <c r="D163">
        <v>4403518.0072269998</v>
      </c>
    </row>
    <row r="164" spans="1:4" x14ac:dyDescent="0.25">
      <c r="A164">
        <v>92.438017000000002</v>
      </c>
      <c r="B164">
        <v>3</v>
      </c>
      <c r="C164">
        <v>32</v>
      </c>
      <c r="D164">
        <v>2181430.0213819998</v>
      </c>
    </row>
    <row r="165" spans="1:4" x14ac:dyDescent="0.25">
      <c r="A165">
        <v>92.438017000000002</v>
      </c>
      <c r="B165">
        <v>3</v>
      </c>
      <c r="C165">
        <v>95</v>
      </c>
      <c r="D165">
        <v>923686.68429700006</v>
      </c>
    </row>
    <row r="166" spans="1:4" x14ac:dyDescent="0.25">
      <c r="A166">
        <v>92.438017000000002</v>
      </c>
      <c r="B166">
        <v>3</v>
      </c>
      <c r="C166">
        <v>87</v>
      </c>
      <c r="D166">
        <v>2057718.5734989999</v>
      </c>
    </row>
    <row r="167" spans="1:4" x14ac:dyDescent="0.25">
      <c r="A167">
        <v>92.438017000000002</v>
      </c>
      <c r="B167">
        <v>3</v>
      </c>
      <c r="C167">
        <v>46</v>
      </c>
      <c r="D167">
        <v>422275.672341</v>
      </c>
    </row>
    <row r="168" spans="1:4" x14ac:dyDescent="0.25">
      <c r="A168">
        <v>92.438017000000002</v>
      </c>
      <c r="B168">
        <v>3</v>
      </c>
      <c r="C168">
        <v>112</v>
      </c>
      <c r="D168">
        <v>4776050.3287190003</v>
      </c>
    </row>
    <row r="169" spans="1:4" x14ac:dyDescent="0.25">
      <c r="A169">
        <v>92.438017000000002</v>
      </c>
      <c r="B169">
        <v>3</v>
      </c>
      <c r="C169">
        <v>78</v>
      </c>
      <c r="D169">
        <v>361813.62802100001</v>
      </c>
    </row>
    <row r="170" spans="1:4" x14ac:dyDescent="0.25">
      <c r="A170">
        <v>92.438017000000002</v>
      </c>
      <c r="B170">
        <v>3</v>
      </c>
      <c r="C170">
        <v>77</v>
      </c>
      <c r="D170">
        <v>4099291.6280550002</v>
      </c>
    </row>
    <row r="171" spans="1:4" x14ac:dyDescent="0.25">
      <c r="A171">
        <v>92.438017000000002</v>
      </c>
      <c r="B171">
        <v>3</v>
      </c>
      <c r="C171">
        <v>69</v>
      </c>
      <c r="D171">
        <v>1355239.6500599999</v>
      </c>
    </row>
    <row r="172" spans="1:4" x14ac:dyDescent="0.25">
      <c r="A172">
        <v>95.274088000000006</v>
      </c>
      <c r="B172">
        <v>4</v>
      </c>
      <c r="C172">
        <v>83</v>
      </c>
      <c r="D172">
        <v>164331.76562699999</v>
      </c>
    </row>
    <row r="173" spans="1:4" x14ac:dyDescent="0.25">
      <c r="A173">
        <v>95.274088000000006</v>
      </c>
      <c r="B173">
        <v>4</v>
      </c>
      <c r="C173">
        <v>81</v>
      </c>
      <c r="D173">
        <v>567084.91830899997</v>
      </c>
    </row>
    <row r="174" spans="1:4" x14ac:dyDescent="0.25">
      <c r="A174">
        <v>95.274088000000006</v>
      </c>
      <c r="B174">
        <v>4</v>
      </c>
      <c r="C174">
        <v>86</v>
      </c>
      <c r="D174">
        <v>4067697.7756480002</v>
      </c>
    </row>
    <row r="175" spans="1:4" x14ac:dyDescent="0.25">
      <c r="A175">
        <v>95.274088000000006</v>
      </c>
      <c r="B175">
        <v>4</v>
      </c>
      <c r="C175">
        <v>82</v>
      </c>
      <c r="D175">
        <v>310451.35705200001</v>
      </c>
    </row>
    <row r="176" spans="1:4" x14ac:dyDescent="0.25">
      <c r="A176">
        <v>95.274088000000006</v>
      </c>
      <c r="B176">
        <v>4</v>
      </c>
      <c r="C176">
        <v>45</v>
      </c>
      <c r="D176">
        <v>643906.46075500001</v>
      </c>
    </row>
    <row r="177" spans="1:4" x14ac:dyDescent="0.25">
      <c r="A177">
        <v>95.274088000000006</v>
      </c>
      <c r="B177">
        <v>4</v>
      </c>
      <c r="C177">
        <v>79</v>
      </c>
      <c r="D177">
        <v>1128346.723918</v>
      </c>
    </row>
    <row r="178" spans="1:4" x14ac:dyDescent="0.25">
      <c r="A178">
        <v>95.274088000000006</v>
      </c>
      <c r="B178">
        <v>4</v>
      </c>
      <c r="C178">
        <v>47</v>
      </c>
      <c r="D178">
        <v>512374.88005199999</v>
      </c>
    </row>
    <row r="179" spans="1:4" x14ac:dyDescent="0.25">
      <c r="A179">
        <v>95.274088000000006</v>
      </c>
      <c r="B179">
        <v>4</v>
      </c>
      <c r="C179">
        <v>48</v>
      </c>
      <c r="D179">
        <v>2421084.4460749999</v>
      </c>
    </row>
    <row r="180" spans="1:4" x14ac:dyDescent="0.25">
      <c r="A180">
        <v>95.274088000000006</v>
      </c>
      <c r="B180">
        <v>4</v>
      </c>
      <c r="C180">
        <v>113</v>
      </c>
      <c r="D180">
        <v>1148982.6580729999</v>
      </c>
    </row>
    <row r="181" spans="1:4" x14ac:dyDescent="0.25">
      <c r="A181">
        <v>95.274088000000006</v>
      </c>
      <c r="B181">
        <v>4</v>
      </c>
      <c r="C181">
        <v>44</v>
      </c>
      <c r="D181">
        <v>1681217.8626329999</v>
      </c>
    </row>
    <row r="182" spans="1:4" x14ac:dyDescent="0.25">
      <c r="A182">
        <v>95.274088000000006</v>
      </c>
      <c r="B182">
        <v>4</v>
      </c>
      <c r="C182">
        <v>84</v>
      </c>
      <c r="D182">
        <v>3110192.6906909999</v>
      </c>
    </row>
    <row r="183" spans="1:4" x14ac:dyDescent="0.25">
      <c r="A183">
        <v>95.274088000000006</v>
      </c>
      <c r="B183">
        <v>4</v>
      </c>
      <c r="C183">
        <v>85</v>
      </c>
      <c r="D183">
        <v>2742922.4326269999</v>
      </c>
    </row>
    <row r="184" spans="1:4" x14ac:dyDescent="0.25">
      <c r="A184">
        <v>95.274088000000006</v>
      </c>
      <c r="B184">
        <v>4</v>
      </c>
      <c r="C184">
        <v>87</v>
      </c>
      <c r="D184">
        <v>3708453.165606</v>
      </c>
    </row>
    <row r="185" spans="1:4" x14ac:dyDescent="0.25">
      <c r="A185">
        <v>95.274088000000006</v>
      </c>
      <c r="B185">
        <v>4</v>
      </c>
      <c r="C185">
        <v>46</v>
      </c>
      <c r="D185">
        <v>2980550.2934280001</v>
      </c>
    </row>
    <row r="186" spans="1:4" x14ac:dyDescent="0.25">
      <c r="A186">
        <v>95.274088000000006</v>
      </c>
      <c r="B186">
        <v>4</v>
      </c>
      <c r="C186">
        <v>78</v>
      </c>
      <c r="D186">
        <v>2990662.3732850002</v>
      </c>
    </row>
    <row r="187" spans="1:4" x14ac:dyDescent="0.25">
      <c r="A187">
        <v>95.274088000000006</v>
      </c>
      <c r="B187">
        <v>4</v>
      </c>
      <c r="C187">
        <v>77</v>
      </c>
      <c r="D187">
        <v>483177.50095100002</v>
      </c>
    </row>
    <row r="188" spans="1:4" x14ac:dyDescent="0.25">
      <c r="A188">
        <v>97.789642000000001</v>
      </c>
      <c r="B188">
        <v>4</v>
      </c>
      <c r="C188">
        <v>83</v>
      </c>
      <c r="D188">
        <v>1299627.861364</v>
      </c>
    </row>
    <row r="189" spans="1:4" x14ac:dyDescent="0.25">
      <c r="A189">
        <v>97.789642000000001</v>
      </c>
      <c r="B189">
        <v>4</v>
      </c>
      <c r="C189">
        <v>81</v>
      </c>
      <c r="D189">
        <v>1213855.049379</v>
      </c>
    </row>
    <row r="190" spans="1:4" x14ac:dyDescent="0.25">
      <c r="A190">
        <v>97.789642000000001</v>
      </c>
      <c r="B190">
        <v>4</v>
      </c>
      <c r="C190">
        <v>86</v>
      </c>
      <c r="D190">
        <v>540945.03784999996</v>
      </c>
    </row>
    <row r="191" spans="1:4" x14ac:dyDescent="0.25">
      <c r="A191">
        <v>97.789642000000001</v>
      </c>
      <c r="B191">
        <v>4</v>
      </c>
      <c r="C191">
        <v>82</v>
      </c>
      <c r="D191">
        <v>2363584.4780760002</v>
      </c>
    </row>
    <row r="192" spans="1:4" x14ac:dyDescent="0.25">
      <c r="A192">
        <v>97.789642000000001</v>
      </c>
      <c r="B192">
        <v>4</v>
      </c>
      <c r="C192">
        <v>80</v>
      </c>
      <c r="D192">
        <v>203350.45918400001</v>
      </c>
    </row>
    <row r="193" spans="1:4" x14ac:dyDescent="0.25">
      <c r="A193">
        <v>97.789642000000001</v>
      </c>
      <c r="B193">
        <v>4</v>
      </c>
      <c r="C193">
        <v>79</v>
      </c>
      <c r="D193">
        <v>2055770.292201</v>
      </c>
    </row>
    <row r="194" spans="1:4" x14ac:dyDescent="0.25">
      <c r="A194">
        <v>97.789642000000001</v>
      </c>
      <c r="B194">
        <v>4</v>
      </c>
      <c r="C194">
        <v>47</v>
      </c>
      <c r="D194">
        <v>2185882.9663780001</v>
      </c>
    </row>
    <row r="195" spans="1:4" x14ac:dyDescent="0.25">
      <c r="A195">
        <v>97.789642000000001</v>
      </c>
      <c r="B195">
        <v>4</v>
      </c>
      <c r="C195">
        <v>48</v>
      </c>
      <c r="D195">
        <v>66537.946559000004</v>
      </c>
    </row>
    <row r="196" spans="1:4" x14ac:dyDescent="0.25">
      <c r="A196">
        <v>97.789642000000001</v>
      </c>
      <c r="B196">
        <v>4</v>
      </c>
      <c r="C196">
        <v>44</v>
      </c>
      <c r="D196">
        <v>184016.53571600001</v>
      </c>
    </row>
    <row r="197" spans="1:4" x14ac:dyDescent="0.25">
      <c r="A197">
        <v>97.789642000000001</v>
      </c>
      <c r="B197">
        <v>4</v>
      </c>
      <c r="C197">
        <v>84</v>
      </c>
      <c r="D197">
        <v>1193621.6965719999</v>
      </c>
    </row>
    <row r="198" spans="1:4" x14ac:dyDescent="0.25">
      <c r="A198">
        <v>97.789642000000001</v>
      </c>
      <c r="B198">
        <v>4</v>
      </c>
      <c r="C198">
        <v>46</v>
      </c>
      <c r="D198">
        <v>1594503.631508</v>
      </c>
    </row>
    <row r="199" spans="1:4" x14ac:dyDescent="0.25">
      <c r="A199">
        <v>97.789642000000001</v>
      </c>
      <c r="B199">
        <v>4</v>
      </c>
      <c r="C199">
        <v>78</v>
      </c>
      <c r="D199">
        <v>78230.282122000004</v>
      </c>
    </row>
    <row r="200" spans="1:4" x14ac:dyDescent="0.25">
      <c r="A200">
        <v>100.020903</v>
      </c>
      <c r="B200">
        <v>4</v>
      </c>
      <c r="C200">
        <v>81</v>
      </c>
      <c r="D200">
        <v>18088.494503000002</v>
      </c>
    </row>
    <row r="201" spans="1:4" x14ac:dyDescent="0.25">
      <c r="A201">
        <v>100.020903</v>
      </c>
      <c r="B201">
        <v>4</v>
      </c>
      <c r="C201">
        <v>82</v>
      </c>
      <c r="D201">
        <v>492140.37586999999</v>
      </c>
    </row>
    <row r="202" spans="1:4" x14ac:dyDescent="0.25">
      <c r="A202">
        <v>100.020903</v>
      </c>
      <c r="B202">
        <v>4</v>
      </c>
      <c r="C202">
        <v>80</v>
      </c>
      <c r="D202">
        <v>1641911.7628560001</v>
      </c>
    </row>
    <row r="203" spans="1:4" x14ac:dyDescent="0.25">
      <c r="A203">
        <v>100.020903</v>
      </c>
      <c r="B203">
        <v>4</v>
      </c>
      <c r="C203">
        <v>47</v>
      </c>
      <c r="D203">
        <v>673890.55861399998</v>
      </c>
    </row>
    <row r="204" spans="1:4" x14ac:dyDescent="0.25">
      <c r="A204">
        <v>100.020903</v>
      </c>
      <c r="B204">
        <v>4</v>
      </c>
      <c r="C204">
        <v>46</v>
      </c>
      <c r="D204">
        <v>34654.802415999999</v>
      </c>
    </row>
    <row r="205" spans="1:4" x14ac:dyDescent="0.25">
      <c r="A205">
        <v>85.635771000000005</v>
      </c>
      <c r="B205">
        <v>3</v>
      </c>
      <c r="C205">
        <v>74</v>
      </c>
      <c r="D205">
        <v>8.5692000000000004E-2</v>
      </c>
    </row>
    <row r="206" spans="1:4" x14ac:dyDescent="0.25">
      <c r="A206">
        <v>85.635771000000005</v>
      </c>
      <c r="B206">
        <v>3</v>
      </c>
      <c r="C206">
        <v>117</v>
      </c>
      <c r="D206">
        <v>8.5692000000000004E-2</v>
      </c>
    </row>
    <row r="207" spans="1:4" x14ac:dyDescent="0.25">
      <c r="A207">
        <v>92.438017000000002</v>
      </c>
      <c r="B207">
        <v>3</v>
      </c>
      <c r="C207">
        <v>85</v>
      </c>
      <c r="D207">
        <v>0.10348300000000001</v>
      </c>
    </row>
    <row r="208" spans="1:4" x14ac:dyDescent="0.25">
      <c r="A208">
        <v>92.438017000000002</v>
      </c>
      <c r="B208">
        <v>3</v>
      </c>
      <c r="C208">
        <v>87</v>
      </c>
      <c r="D208">
        <v>0.10348300000000001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3"/>
  <sheetViews>
    <sheetView workbookViewId="0">
      <selection activeCell="A2" sqref="A2"/>
    </sheetView>
  </sheetViews>
  <sheetFormatPr baseColWidth="10" defaultRowHeight="15" x14ac:dyDescent="0.25"/>
  <cols>
    <col min="1" max="1" width="15" customWidth="1"/>
  </cols>
  <sheetData>
    <row r="1" spans="1:2" x14ac:dyDescent="0.25">
      <c r="A1" t="s">
        <v>14</v>
      </c>
      <c r="B1" t="s">
        <v>15</v>
      </c>
    </row>
    <row r="2" spans="1:2" x14ac:dyDescent="0.25">
      <c r="A2">
        <v>0</v>
      </c>
      <c r="B2">
        <v>4602</v>
      </c>
    </row>
    <row r="3" spans="1:2" x14ac:dyDescent="0.25">
      <c r="A3">
        <v>1</v>
      </c>
      <c r="B3">
        <v>8923</v>
      </c>
    </row>
    <row r="4" spans="1:2" x14ac:dyDescent="0.25">
      <c r="A4">
        <v>2</v>
      </c>
      <c r="B4">
        <v>6898</v>
      </c>
    </row>
    <row r="5" spans="1:2" x14ac:dyDescent="0.25">
      <c r="A5">
        <v>3</v>
      </c>
      <c r="B5">
        <v>13067</v>
      </c>
    </row>
    <row r="6" spans="1:2" x14ac:dyDescent="0.25">
      <c r="A6">
        <v>9</v>
      </c>
      <c r="B6">
        <v>11959</v>
      </c>
    </row>
    <row r="7" spans="1:2" x14ac:dyDescent="0.25">
      <c r="A7">
        <v>10</v>
      </c>
      <c r="B7">
        <v>6618</v>
      </c>
    </row>
    <row r="8" spans="1:2" x14ac:dyDescent="0.25">
      <c r="A8">
        <v>11</v>
      </c>
      <c r="B8">
        <v>5634</v>
      </c>
    </row>
    <row r="9" spans="1:2" x14ac:dyDescent="0.25">
      <c r="A9">
        <v>12</v>
      </c>
      <c r="B9">
        <v>11698</v>
      </c>
    </row>
    <row r="10" spans="1:2" x14ac:dyDescent="0.25">
      <c r="A10">
        <v>13</v>
      </c>
      <c r="B10">
        <v>24322</v>
      </c>
    </row>
    <row r="11" spans="1:2" x14ac:dyDescent="0.25">
      <c r="A11">
        <v>14</v>
      </c>
      <c r="B11">
        <v>20691</v>
      </c>
    </row>
    <row r="12" spans="1:2" x14ac:dyDescent="0.25">
      <c r="A12">
        <v>15</v>
      </c>
      <c r="B12">
        <v>5809</v>
      </c>
    </row>
    <row r="13" spans="1:2" x14ac:dyDescent="0.25">
      <c r="A13">
        <v>16</v>
      </c>
      <c r="B13">
        <v>17195</v>
      </c>
    </row>
    <row r="14" spans="1:2" x14ac:dyDescent="0.25">
      <c r="A14">
        <v>17</v>
      </c>
      <c r="B14">
        <v>12750</v>
      </c>
    </row>
    <row r="15" spans="1:2" x14ac:dyDescent="0.25">
      <c r="A15">
        <v>18</v>
      </c>
      <c r="B15">
        <v>11893</v>
      </c>
    </row>
    <row r="16" spans="1:2" x14ac:dyDescent="0.25">
      <c r="A16">
        <v>19</v>
      </c>
      <c r="B16">
        <v>19539</v>
      </c>
    </row>
    <row r="17" spans="1:2" x14ac:dyDescent="0.25">
      <c r="A17">
        <v>20</v>
      </c>
      <c r="B17">
        <v>12337</v>
      </c>
    </row>
    <row r="18" spans="1:2" x14ac:dyDescent="0.25">
      <c r="A18">
        <v>21</v>
      </c>
      <c r="B18">
        <v>5822</v>
      </c>
    </row>
    <row r="19" spans="1:2" x14ac:dyDescent="0.25">
      <c r="A19">
        <v>22</v>
      </c>
      <c r="B19">
        <v>6682</v>
      </c>
    </row>
    <row r="20" spans="1:2" x14ac:dyDescent="0.25">
      <c r="A20">
        <v>23</v>
      </c>
      <c r="B20">
        <v>23072</v>
      </c>
    </row>
    <row r="21" spans="1:2" x14ac:dyDescent="0.25">
      <c r="A21">
        <v>24</v>
      </c>
      <c r="B21">
        <v>87807</v>
      </c>
    </row>
    <row r="22" spans="1:2" x14ac:dyDescent="0.25">
      <c r="A22">
        <v>25</v>
      </c>
      <c r="B22">
        <v>11436</v>
      </c>
    </row>
    <row r="23" spans="1:2" x14ac:dyDescent="0.25">
      <c r="A23">
        <v>26</v>
      </c>
      <c r="B23">
        <v>8573</v>
      </c>
    </row>
    <row r="24" spans="1:2" x14ac:dyDescent="0.25">
      <c r="A24">
        <v>27</v>
      </c>
      <c r="B24">
        <v>25188</v>
      </c>
    </row>
    <row r="25" spans="1:2" x14ac:dyDescent="0.25">
      <c r="A25">
        <v>28</v>
      </c>
      <c r="B25">
        <v>20799</v>
      </c>
    </row>
    <row r="26" spans="1:2" x14ac:dyDescent="0.25">
      <c r="A26">
        <v>29</v>
      </c>
      <c r="B26">
        <v>12575</v>
      </c>
    </row>
    <row r="27" spans="1:2" x14ac:dyDescent="0.25">
      <c r="A27">
        <v>30</v>
      </c>
      <c r="B27">
        <v>10333</v>
      </c>
    </row>
    <row r="28" spans="1:2" x14ac:dyDescent="0.25">
      <c r="A28">
        <v>31</v>
      </c>
      <c r="B28">
        <v>9812</v>
      </c>
    </row>
    <row r="29" spans="1:2" x14ac:dyDescent="0.25">
      <c r="A29">
        <v>32</v>
      </c>
      <c r="B29">
        <v>15044</v>
      </c>
    </row>
    <row r="30" spans="1:2" x14ac:dyDescent="0.25">
      <c r="A30">
        <v>33</v>
      </c>
      <c r="B30">
        <v>7042</v>
      </c>
    </row>
    <row r="31" spans="1:2" x14ac:dyDescent="0.25">
      <c r="A31">
        <v>34</v>
      </c>
      <c r="B31">
        <v>6486</v>
      </c>
    </row>
    <row r="32" spans="1:2" x14ac:dyDescent="0.25">
      <c r="A32">
        <v>35</v>
      </c>
      <c r="B32">
        <v>4094</v>
      </c>
    </row>
    <row r="33" spans="1:2" x14ac:dyDescent="0.25">
      <c r="A33">
        <v>36</v>
      </c>
      <c r="B33">
        <v>9246</v>
      </c>
    </row>
    <row r="34" spans="1:2" x14ac:dyDescent="0.25">
      <c r="A34">
        <v>37</v>
      </c>
      <c r="B34">
        <v>2749</v>
      </c>
    </row>
    <row r="35" spans="1:2" x14ac:dyDescent="0.25">
      <c r="A35">
        <v>38</v>
      </c>
      <c r="B35">
        <v>7425</v>
      </c>
    </row>
    <row r="36" spans="1:2" x14ac:dyDescent="0.25">
      <c r="A36">
        <v>39</v>
      </c>
      <c r="B36">
        <v>5301</v>
      </c>
    </row>
    <row r="37" spans="1:2" x14ac:dyDescent="0.25">
      <c r="A37">
        <v>40</v>
      </c>
      <c r="B37">
        <v>17827</v>
      </c>
    </row>
    <row r="38" spans="1:2" x14ac:dyDescent="0.25">
      <c r="A38">
        <v>41</v>
      </c>
      <c r="B38">
        <v>8956</v>
      </c>
    </row>
    <row r="39" spans="1:2" x14ac:dyDescent="0.25">
      <c r="A39">
        <v>42</v>
      </c>
      <c r="B39">
        <v>18568</v>
      </c>
    </row>
    <row r="40" spans="1:2" x14ac:dyDescent="0.25">
      <c r="A40">
        <v>43</v>
      </c>
      <c r="B40">
        <v>7595</v>
      </c>
    </row>
    <row r="41" spans="1:2" x14ac:dyDescent="0.25">
      <c r="A41">
        <v>44</v>
      </c>
      <c r="B41">
        <v>15713</v>
      </c>
    </row>
    <row r="42" spans="1:2" x14ac:dyDescent="0.25">
      <c r="A42">
        <v>45</v>
      </c>
      <c r="B42">
        <v>8366</v>
      </c>
    </row>
    <row r="43" spans="1:2" x14ac:dyDescent="0.25">
      <c r="A43">
        <v>46</v>
      </c>
      <c r="B43">
        <v>22682</v>
      </c>
    </row>
    <row r="44" spans="1:2" x14ac:dyDescent="0.25">
      <c r="A44">
        <v>47</v>
      </c>
      <c r="B44">
        <v>17053</v>
      </c>
    </row>
    <row r="45" spans="1:2" x14ac:dyDescent="0.25">
      <c r="A45">
        <v>48</v>
      </c>
      <c r="B45">
        <v>25074</v>
      </c>
    </row>
    <row r="46" spans="1:2" x14ac:dyDescent="0.25">
      <c r="A46">
        <v>49</v>
      </c>
      <c r="B46">
        <v>3728</v>
      </c>
    </row>
    <row r="47" spans="1:2" x14ac:dyDescent="0.25">
      <c r="A47">
        <v>50</v>
      </c>
      <c r="B47">
        <v>15788</v>
      </c>
    </row>
    <row r="48" spans="1:2" x14ac:dyDescent="0.25">
      <c r="A48">
        <v>51</v>
      </c>
      <c r="B48">
        <v>16820</v>
      </c>
    </row>
    <row r="49" spans="1:2" x14ac:dyDescent="0.25">
      <c r="A49">
        <v>52</v>
      </c>
      <c r="B49">
        <v>1678</v>
      </c>
    </row>
    <row r="50" spans="1:2" x14ac:dyDescent="0.25">
      <c r="A50">
        <v>53</v>
      </c>
      <c r="B50">
        <v>2004</v>
      </c>
    </row>
    <row r="51" spans="1:2" x14ac:dyDescent="0.25">
      <c r="A51">
        <v>54</v>
      </c>
      <c r="B51">
        <v>16197</v>
      </c>
    </row>
    <row r="52" spans="1:2" x14ac:dyDescent="0.25">
      <c r="A52">
        <v>55</v>
      </c>
      <c r="B52">
        <v>10726</v>
      </c>
    </row>
    <row r="53" spans="1:2" x14ac:dyDescent="0.25">
      <c r="A53">
        <v>56</v>
      </c>
      <c r="B53">
        <v>5483</v>
      </c>
    </row>
    <row r="54" spans="1:2" x14ac:dyDescent="0.25">
      <c r="A54">
        <v>57</v>
      </c>
      <c r="B54">
        <v>7989</v>
      </c>
    </row>
    <row r="55" spans="1:2" x14ac:dyDescent="0.25">
      <c r="A55">
        <v>58</v>
      </c>
      <c r="B55">
        <v>29530</v>
      </c>
    </row>
    <row r="56" spans="1:2" x14ac:dyDescent="0.25">
      <c r="A56">
        <v>59</v>
      </c>
      <c r="B56">
        <v>2149</v>
      </c>
    </row>
    <row r="57" spans="1:2" x14ac:dyDescent="0.25">
      <c r="A57">
        <v>60</v>
      </c>
      <c r="B57">
        <v>47715</v>
      </c>
    </row>
    <row r="58" spans="1:2" x14ac:dyDescent="0.25">
      <c r="A58">
        <v>61</v>
      </c>
      <c r="B58">
        <v>5441</v>
      </c>
    </row>
    <row r="59" spans="1:2" x14ac:dyDescent="0.25">
      <c r="A59">
        <v>62</v>
      </c>
      <c r="B59">
        <v>16312</v>
      </c>
    </row>
    <row r="60" spans="1:2" x14ac:dyDescent="0.25">
      <c r="A60">
        <v>63</v>
      </c>
      <c r="B60">
        <v>3441</v>
      </c>
    </row>
    <row r="61" spans="1:2" x14ac:dyDescent="0.25">
      <c r="A61">
        <v>65</v>
      </c>
      <c r="B61">
        <v>10765</v>
      </c>
    </row>
    <row r="62" spans="1:2" x14ac:dyDescent="0.25">
      <c r="A62">
        <v>66</v>
      </c>
      <c r="B62">
        <v>2399</v>
      </c>
    </row>
    <row r="63" spans="1:2" x14ac:dyDescent="0.25">
      <c r="A63">
        <v>67</v>
      </c>
      <c r="B63">
        <v>4838</v>
      </c>
    </row>
    <row r="64" spans="1:2" x14ac:dyDescent="0.25">
      <c r="A64">
        <v>68</v>
      </c>
      <c r="B64">
        <v>1368</v>
      </c>
    </row>
    <row r="65" spans="1:2" x14ac:dyDescent="0.25">
      <c r="A65">
        <v>69</v>
      </c>
      <c r="B65">
        <v>14381</v>
      </c>
    </row>
    <row r="66" spans="1:2" x14ac:dyDescent="0.25">
      <c r="A66">
        <v>70</v>
      </c>
      <c r="B66">
        <v>7054</v>
      </c>
    </row>
    <row r="67" spans="1:2" x14ac:dyDescent="0.25">
      <c r="A67">
        <v>71</v>
      </c>
      <c r="B67">
        <v>34831</v>
      </c>
    </row>
    <row r="68" spans="1:2" x14ac:dyDescent="0.25">
      <c r="A68">
        <v>72</v>
      </c>
      <c r="B68">
        <v>27564</v>
      </c>
    </row>
    <row r="69" spans="1:2" x14ac:dyDescent="0.25">
      <c r="A69">
        <v>73</v>
      </c>
      <c r="B69">
        <v>17674</v>
      </c>
    </row>
    <row r="70" spans="1:2" x14ac:dyDescent="0.25">
      <c r="A70">
        <v>74</v>
      </c>
      <c r="B70">
        <v>6169</v>
      </c>
    </row>
    <row r="71" spans="1:2" x14ac:dyDescent="0.25">
      <c r="A71">
        <v>75</v>
      </c>
      <c r="B71">
        <v>5439</v>
      </c>
    </row>
    <row r="72" spans="1:2" x14ac:dyDescent="0.25">
      <c r="A72">
        <v>76</v>
      </c>
      <c r="B72">
        <v>1608</v>
      </c>
    </row>
    <row r="73" spans="1:2" x14ac:dyDescent="0.25">
      <c r="A73">
        <v>77</v>
      </c>
      <c r="B73">
        <v>3037</v>
      </c>
    </row>
    <row r="74" spans="1:2" x14ac:dyDescent="0.25">
      <c r="A74">
        <v>78</v>
      </c>
      <c r="B74">
        <v>2802</v>
      </c>
    </row>
    <row r="75" spans="1:2" x14ac:dyDescent="0.25">
      <c r="A75">
        <v>79</v>
      </c>
      <c r="B75">
        <v>10105</v>
      </c>
    </row>
    <row r="76" spans="1:2" x14ac:dyDescent="0.25">
      <c r="A76">
        <v>80</v>
      </c>
      <c r="B76">
        <v>1629</v>
      </c>
    </row>
    <row r="77" spans="1:2" x14ac:dyDescent="0.25">
      <c r="A77">
        <v>81</v>
      </c>
      <c r="B77">
        <v>3196</v>
      </c>
    </row>
    <row r="78" spans="1:2" x14ac:dyDescent="0.25">
      <c r="A78">
        <v>82</v>
      </c>
      <c r="B78">
        <v>2237</v>
      </c>
    </row>
    <row r="79" spans="1:2" x14ac:dyDescent="0.25">
      <c r="A79">
        <v>83</v>
      </c>
      <c r="B79">
        <v>3907</v>
      </c>
    </row>
    <row r="80" spans="1:2" x14ac:dyDescent="0.25">
      <c r="A80">
        <v>84</v>
      </c>
      <c r="B80">
        <v>3064</v>
      </c>
    </row>
    <row r="81" spans="1:2" x14ac:dyDescent="0.25">
      <c r="A81">
        <v>85</v>
      </c>
      <c r="B81">
        <v>12724</v>
      </c>
    </row>
    <row r="82" spans="1:2" x14ac:dyDescent="0.25">
      <c r="A82">
        <v>86</v>
      </c>
      <c r="B82">
        <v>5558</v>
      </c>
    </row>
    <row r="83" spans="1:2" x14ac:dyDescent="0.25">
      <c r="A83">
        <v>87</v>
      </c>
      <c r="B83">
        <v>4708</v>
      </c>
    </row>
    <row r="84" spans="1:2" x14ac:dyDescent="0.25">
      <c r="A84">
        <v>88</v>
      </c>
      <c r="B84">
        <v>11864</v>
      </c>
    </row>
    <row r="85" spans="1:2" x14ac:dyDescent="0.25">
      <c r="A85">
        <v>89</v>
      </c>
      <c r="B85">
        <v>1527</v>
      </c>
    </row>
    <row r="86" spans="1:2" x14ac:dyDescent="0.25">
      <c r="A86">
        <v>90</v>
      </c>
      <c r="B86">
        <v>9626</v>
      </c>
    </row>
    <row r="87" spans="1:2" x14ac:dyDescent="0.25">
      <c r="A87">
        <v>91</v>
      </c>
      <c r="B87">
        <v>25274</v>
      </c>
    </row>
    <row r="88" spans="1:2" x14ac:dyDescent="0.25">
      <c r="A88">
        <v>92</v>
      </c>
      <c r="B88">
        <v>2522</v>
      </c>
    </row>
    <row r="89" spans="1:2" x14ac:dyDescent="0.25">
      <c r="A89">
        <v>93</v>
      </c>
      <c r="B89">
        <v>3587</v>
      </c>
    </row>
    <row r="90" spans="1:2" x14ac:dyDescent="0.25">
      <c r="A90">
        <v>94</v>
      </c>
      <c r="B90">
        <v>7399</v>
      </c>
    </row>
    <row r="91" spans="1:2" x14ac:dyDescent="0.25">
      <c r="A91">
        <v>95</v>
      </c>
      <c r="B91">
        <v>349</v>
      </c>
    </row>
    <row r="92" spans="1:2" x14ac:dyDescent="0.25">
      <c r="A92">
        <v>96</v>
      </c>
      <c r="B92">
        <v>26175</v>
      </c>
    </row>
    <row r="93" spans="1:2" x14ac:dyDescent="0.25">
      <c r="A93">
        <v>97</v>
      </c>
      <c r="B93">
        <v>12430</v>
      </c>
    </row>
    <row r="94" spans="1:2" x14ac:dyDescent="0.25">
      <c r="A94">
        <v>98</v>
      </c>
      <c r="B94">
        <v>5252</v>
      </c>
    </row>
    <row r="95" spans="1:2" x14ac:dyDescent="0.25">
      <c r="A95">
        <v>99</v>
      </c>
      <c r="B95">
        <v>19696</v>
      </c>
    </row>
    <row r="96" spans="1:2" x14ac:dyDescent="0.25">
      <c r="A96">
        <v>100</v>
      </c>
      <c r="B96">
        <v>6293</v>
      </c>
    </row>
    <row r="97" spans="1:2" x14ac:dyDescent="0.25">
      <c r="A97">
        <v>101</v>
      </c>
      <c r="B97">
        <v>7836</v>
      </c>
    </row>
    <row r="98" spans="1:2" x14ac:dyDescent="0.25">
      <c r="A98">
        <v>102</v>
      </c>
      <c r="B98">
        <v>3607</v>
      </c>
    </row>
    <row r="99" spans="1:2" x14ac:dyDescent="0.25">
      <c r="A99">
        <v>103</v>
      </c>
      <c r="B99">
        <v>17966</v>
      </c>
    </row>
    <row r="100" spans="1:2" x14ac:dyDescent="0.25">
      <c r="A100">
        <v>104</v>
      </c>
      <c r="B100">
        <v>21202</v>
      </c>
    </row>
    <row r="101" spans="1:2" x14ac:dyDescent="0.25">
      <c r="A101">
        <v>105</v>
      </c>
      <c r="B101">
        <v>1775</v>
      </c>
    </row>
    <row r="102" spans="1:2" x14ac:dyDescent="0.25">
      <c r="A102">
        <v>106</v>
      </c>
      <c r="B102">
        <v>12138</v>
      </c>
    </row>
    <row r="103" spans="1:2" x14ac:dyDescent="0.25">
      <c r="A103">
        <v>107</v>
      </c>
      <c r="B103">
        <v>4883</v>
      </c>
    </row>
    <row r="104" spans="1:2" x14ac:dyDescent="0.25">
      <c r="A104">
        <v>108</v>
      </c>
      <c r="B104">
        <v>4173</v>
      </c>
    </row>
    <row r="105" spans="1:2" x14ac:dyDescent="0.25">
      <c r="A105">
        <v>109</v>
      </c>
      <c r="B105">
        <v>7207</v>
      </c>
    </row>
    <row r="106" spans="1:2" x14ac:dyDescent="0.25">
      <c r="A106">
        <v>110</v>
      </c>
      <c r="B106">
        <v>9003</v>
      </c>
    </row>
    <row r="107" spans="1:2" x14ac:dyDescent="0.25">
      <c r="A107">
        <v>111</v>
      </c>
      <c r="B107">
        <v>3811</v>
      </c>
    </row>
    <row r="108" spans="1:2" x14ac:dyDescent="0.25">
      <c r="A108">
        <v>112</v>
      </c>
      <c r="B108">
        <v>10591</v>
      </c>
    </row>
    <row r="109" spans="1:2" x14ac:dyDescent="0.25">
      <c r="A109">
        <v>113</v>
      </c>
      <c r="B109">
        <v>6414</v>
      </c>
    </row>
    <row r="110" spans="1:2" x14ac:dyDescent="0.25">
      <c r="A110">
        <v>114</v>
      </c>
      <c r="B110">
        <v>13551</v>
      </c>
    </row>
    <row r="111" spans="1:2" x14ac:dyDescent="0.25">
      <c r="A111">
        <v>115</v>
      </c>
      <c r="B111">
        <v>5701</v>
      </c>
    </row>
    <row r="112" spans="1:2" x14ac:dyDescent="0.25">
      <c r="A112">
        <v>116</v>
      </c>
      <c r="B112">
        <v>3903</v>
      </c>
    </row>
    <row r="113" spans="1:2" x14ac:dyDescent="0.25">
      <c r="A113">
        <v>117</v>
      </c>
      <c r="B113">
        <v>4026</v>
      </c>
    </row>
  </sheetData>
  <autoFilter ref="A1:B113">
    <sortState ref="A2:B113">
      <sortCondition ref="A1:A113"/>
    </sortState>
  </autoFilter>
  <conditionalFormatting sqref="A1:A1048576">
    <cfRule type="duplicateValues" dxfId="2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Views>
    <sheetView topLeftCell="A57" workbookViewId="0">
      <selection activeCell="F108" sqref="F108"/>
    </sheetView>
  </sheetViews>
  <sheetFormatPr baseColWidth="10" defaultRowHeight="15" x14ac:dyDescent="0.25"/>
  <cols>
    <col min="1" max="1" width="15.42578125" customWidth="1"/>
    <col min="4" max="4" width="16" bestFit="1" customWidth="1"/>
    <col min="5" max="5" width="13.7109375" customWidth="1"/>
  </cols>
  <sheetData>
    <row r="1" spans="1:5" x14ac:dyDescent="0.25">
      <c r="A1" t="s">
        <v>2</v>
      </c>
      <c r="B1" t="s">
        <v>130</v>
      </c>
      <c r="D1" s="4" t="s">
        <v>4</v>
      </c>
      <c r="E1" t="s">
        <v>131</v>
      </c>
    </row>
    <row r="2" spans="1:5" x14ac:dyDescent="0.25">
      <c r="A2">
        <v>64</v>
      </c>
      <c r="B2">
        <v>7371.786744</v>
      </c>
      <c r="D2" s="1">
        <v>1</v>
      </c>
      <c r="E2" s="2">
        <v>67257.205988000002</v>
      </c>
    </row>
    <row r="3" spans="1:5" x14ac:dyDescent="0.25">
      <c r="A3">
        <v>95</v>
      </c>
      <c r="B3">
        <v>22976.112754000002</v>
      </c>
      <c r="D3" s="1">
        <v>2</v>
      </c>
      <c r="E3" s="2">
        <v>33327.050418999999</v>
      </c>
    </row>
    <row r="4" spans="1:5" x14ac:dyDescent="0.25">
      <c r="A4">
        <v>76</v>
      </c>
      <c r="B4">
        <v>99930.060062000004</v>
      </c>
      <c r="D4" s="1">
        <v>3</v>
      </c>
      <c r="E4" s="2">
        <v>87521.230414000005</v>
      </c>
    </row>
    <row r="5" spans="1:5" x14ac:dyDescent="0.25">
      <c r="A5">
        <v>117</v>
      </c>
      <c r="B5">
        <v>2833.725457</v>
      </c>
      <c r="D5" s="1">
        <v>9</v>
      </c>
      <c r="E5" s="2">
        <v>194438.59206</v>
      </c>
    </row>
    <row r="6" spans="1:5" x14ac:dyDescent="0.25">
      <c r="A6">
        <v>61</v>
      </c>
      <c r="B6">
        <v>130490.773172</v>
      </c>
      <c r="D6" s="1">
        <v>10</v>
      </c>
      <c r="E6" s="2">
        <v>138442.534862</v>
      </c>
    </row>
    <row r="7" spans="1:5" x14ac:dyDescent="0.25">
      <c r="A7">
        <v>77</v>
      </c>
      <c r="B7">
        <v>392322.90991799999</v>
      </c>
      <c r="D7" s="1">
        <v>11</v>
      </c>
      <c r="E7" s="2">
        <v>154092.887931</v>
      </c>
    </row>
    <row r="8" spans="1:5" x14ac:dyDescent="0.25">
      <c r="A8">
        <v>68</v>
      </c>
      <c r="B8">
        <v>112148.585192</v>
      </c>
      <c r="D8" s="1">
        <v>12</v>
      </c>
      <c r="E8" s="2">
        <v>240676.22346899999</v>
      </c>
    </row>
    <row r="9" spans="1:5" x14ac:dyDescent="0.25">
      <c r="A9">
        <v>82</v>
      </c>
      <c r="B9">
        <v>124326.525396</v>
      </c>
      <c r="D9" s="1">
        <v>13</v>
      </c>
      <c r="E9" s="2">
        <v>475929.94945499999</v>
      </c>
    </row>
    <row r="10" spans="1:5" x14ac:dyDescent="0.25">
      <c r="A10">
        <v>84</v>
      </c>
      <c r="B10">
        <v>150863.24491499999</v>
      </c>
      <c r="D10" s="1">
        <v>14</v>
      </c>
      <c r="E10" s="2">
        <v>278345.54061600001</v>
      </c>
    </row>
    <row r="11" spans="1:5" x14ac:dyDescent="0.25">
      <c r="A11">
        <v>102</v>
      </c>
      <c r="B11">
        <v>103422.18786999999</v>
      </c>
      <c r="D11" s="1">
        <v>15</v>
      </c>
      <c r="E11" s="2">
        <v>185476.73806199999</v>
      </c>
    </row>
    <row r="12" spans="1:5" x14ac:dyDescent="0.25">
      <c r="A12">
        <v>78</v>
      </c>
      <c r="B12">
        <v>74603.568761999995</v>
      </c>
      <c r="D12" s="1">
        <v>16</v>
      </c>
      <c r="E12" s="2">
        <v>309280.92185899999</v>
      </c>
    </row>
    <row r="13" spans="1:5" x14ac:dyDescent="0.25">
      <c r="A13">
        <v>87</v>
      </c>
      <c r="B13">
        <v>307002.92290300003</v>
      </c>
      <c r="D13" s="1">
        <v>17</v>
      </c>
      <c r="E13" s="2">
        <v>152070.152363</v>
      </c>
    </row>
    <row r="14" spans="1:5" x14ac:dyDescent="0.25">
      <c r="A14">
        <v>67</v>
      </c>
      <c r="B14">
        <v>227451.297979</v>
      </c>
      <c r="D14" s="1">
        <v>18</v>
      </c>
      <c r="E14" s="2">
        <v>307883.744236</v>
      </c>
    </row>
    <row r="15" spans="1:5" x14ac:dyDescent="0.25">
      <c r="A15">
        <v>80</v>
      </c>
      <c r="B15">
        <v>95302.983632999996</v>
      </c>
      <c r="D15" s="1">
        <v>19</v>
      </c>
      <c r="E15" s="2">
        <v>302607.523598</v>
      </c>
    </row>
    <row r="16" spans="1:5" x14ac:dyDescent="0.25">
      <c r="A16">
        <v>52</v>
      </c>
      <c r="B16">
        <v>56033.662842999998</v>
      </c>
      <c r="D16" s="1">
        <v>20</v>
      </c>
      <c r="E16" s="2">
        <v>253212.608744</v>
      </c>
    </row>
    <row r="17" spans="1:5" x14ac:dyDescent="0.25">
      <c r="A17">
        <v>59</v>
      </c>
      <c r="B17">
        <v>128378.901992</v>
      </c>
      <c r="D17" s="1">
        <v>21</v>
      </c>
      <c r="E17" s="2">
        <v>209795.116003</v>
      </c>
    </row>
    <row r="18" spans="1:5" x14ac:dyDescent="0.25">
      <c r="A18">
        <v>2</v>
      </c>
      <c r="B18">
        <v>33327.050418999999</v>
      </c>
      <c r="D18" s="1">
        <v>22</v>
      </c>
      <c r="E18" s="2">
        <v>143972.614803</v>
      </c>
    </row>
    <row r="19" spans="1:5" x14ac:dyDescent="0.25">
      <c r="A19">
        <v>74</v>
      </c>
      <c r="B19">
        <v>155320.05506399999</v>
      </c>
      <c r="D19" s="1">
        <v>23</v>
      </c>
      <c r="E19" s="2">
        <v>286733.53569599998</v>
      </c>
    </row>
    <row r="20" spans="1:5" x14ac:dyDescent="0.25">
      <c r="A20">
        <v>111</v>
      </c>
      <c r="B20">
        <v>25562.271793</v>
      </c>
      <c r="D20" s="1">
        <v>24</v>
      </c>
      <c r="E20" s="2">
        <v>690345.92825</v>
      </c>
    </row>
    <row r="21" spans="1:5" x14ac:dyDescent="0.25">
      <c r="A21">
        <v>53</v>
      </c>
      <c r="B21">
        <v>83785.276591000002</v>
      </c>
      <c r="D21" s="1">
        <v>25</v>
      </c>
      <c r="E21" s="2">
        <v>270857.64721000002</v>
      </c>
    </row>
    <row r="22" spans="1:5" x14ac:dyDescent="0.25">
      <c r="A22">
        <v>63</v>
      </c>
      <c r="B22">
        <v>872.503334</v>
      </c>
      <c r="D22" s="1">
        <v>26</v>
      </c>
      <c r="E22" s="2">
        <v>205006.27331799999</v>
      </c>
    </row>
    <row r="23" spans="1:5" x14ac:dyDescent="0.25">
      <c r="A23">
        <v>75</v>
      </c>
      <c r="B23">
        <v>248369.57165900001</v>
      </c>
      <c r="D23" s="1">
        <v>27</v>
      </c>
      <c r="E23" s="2">
        <v>500023.43311400001</v>
      </c>
    </row>
    <row r="24" spans="1:5" x14ac:dyDescent="0.25">
      <c r="A24">
        <v>105</v>
      </c>
      <c r="B24">
        <v>204200.84620199999</v>
      </c>
      <c r="D24" s="1">
        <v>28</v>
      </c>
      <c r="E24" s="2">
        <v>431952.21186600003</v>
      </c>
    </row>
    <row r="25" spans="1:5" x14ac:dyDescent="0.25">
      <c r="A25">
        <v>108</v>
      </c>
      <c r="B25">
        <v>34311.426029000002</v>
      </c>
      <c r="D25" s="1">
        <v>29</v>
      </c>
      <c r="E25" s="2">
        <v>330242.608786</v>
      </c>
    </row>
    <row r="26" spans="1:5" x14ac:dyDescent="0.25">
      <c r="A26">
        <v>86</v>
      </c>
      <c r="B26">
        <v>282209.53178899997</v>
      </c>
      <c r="D26" s="1">
        <v>30</v>
      </c>
      <c r="E26" s="2">
        <v>287984.43782599998</v>
      </c>
    </row>
    <row r="27" spans="1:5" x14ac:dyDescent="0.25">
      <c r="A27">
        <v>98</v>
      </c>
      <c r="B27">
        <v>63213.223027</v>
      </c>
      <c r="D27" s="1">
        <v>31</v>
      </c>
      <c r="E27" s="2">
        <v>250715.65882700001</v>
      </c>
    </row>
    <row r="28" spans="1:5" x14ac:dyDescent="0.25">
      <c r="A28">
        <v>70</v>
      </c>
      <c r="B28">
        <v>222869.49179500001</v>
      </c>
      <c r="D28" s="1">
        <v>32</v>
      </c>
      <c r="E28" s="2">
        <v>261788.10793299999</v>
      </c>
    </row>
    <row r="29" spans="1:5" x14ac:dyDescent="0.25">
      <c r="A29">
        <v>70</v>
      </c>
      <c r="B29">
        <v>5.757E-3</v>
      </c>
      <c r="D29" s="1">
        <v>33</v>
      </c>
      <c r="E29" s="2">
        <v>260665.46605300001</v>
      </c>
    </row>
    <row r="30" spans="1:5" x14ac:dyDescent="0.25">
      <c r="A30">
        <v>66</v>
      </c>
      <c r="B30">
        <v>103383.676666</v>
      </c>
      <c r="D30" s="1">
        <v>34</v>
      </c>
      <c r="E30" s="2">
        <v>160772.25874600001</v>
      </c>
    </row>
    <row r="31" spans="1:5" x14ac:dyDescent="0.25">
      <c r="A31">
        <v>37</v>
      </c>
      <c r="B31">
        <v>59279.406582000003</v>
      </c>
      <c r="D31" s="1">
        <v>35</v>
      </c>
      <c r="E31" s="2">
        <v>87745.728078</v>
      </c>
    </row>
    <row r="32" spans="1:5" x14ac:dyDescent="0.25">
      <c r="A32">
        <v>39</v>
      </c>
      <c r="B32">
        <v>188609.34919199999</v>
      </c>
      <c r="D32" s="1">
        <v>36</v>
      </c>
      <c r="E32" s="2">
        <v>270676.541944</v>
      </c>
    </row>
    <row r="33" spans="1:5" x14ac:dyDescent="0.25">
      <c r="A33">
        <v>1</v>
      </c>
      <c r="B33">
        <v>67257.205988000002</v>
      </c>
      <c r="D33" s="1">
        <v>37</v>
      </c>
      <c r="E33" s="2">
        <v>59279.406582000003</v>
      </c>
    </row>
    <row r="34" spans="1:5" x14ac:dyDescent="0.25">
      <c r="A34">
        <v>57</v>
      </c>
      <c r="B34">
        <v>286422.83029900002</v>
      </c>
      <c r="D34" s="1">
        <v>38</v>
      </c>
      <c r="E34" s="2">
        <v>201934.72571200001</v>
      </c>
    </row>
    <row r="35" spans="1:5" x14ac:dyDescent="0.25">
      <c r="A35">
        <v>49</v>
      </c>
      <c r="B35">
        <v>130905.62223399999</v>
      </c>
      <c r="D35" s="1">
        <v>39</v>
      </c>
      <c r="E35" s="2">
        <v>188609.34919199999</v>
      </c>
    </row>
    <row r="36" spans="1:5" x14ac:dyDescent="0.25">
      <c r="A36">
        <v>81</v>
      </c>
      <c r="B36">
        <v>174824.77061400001</v>
      </c>
      <c r="D36" s="1">
        <v>40</v>
      </c>
      <c r="E36" s="2">
        <v>497513.27340399998</v>
      </c>
    </row>
    <row r="37" spans="1:5" x14ac:dyDescent="0.25">
      <c r="A37">
        <v>85</v>
      </c>
      <c r="B37">
        <v>421156.79998399998</v>
      </c>
      <c r="D37" s="1">
        <v>41</v>
      </c>
      <c r="E37" s="2">
        <v>185435.509858</v>
      </c>
    </row>
    <row r="38" spans="1:5" x14ac:dyDescent="0.25">
      <c r="A38">
        <v>26</v>
      </c>
      <c r="B38">
        <v>205006.27331799999</v>
      </c>
      <c r="D38" s="1">
        <v>42</v>
      </c>
      <c r="E38" s="2">
        <v>871571.27275300003</v>
      </c>
    </row>
    <row r="39" spans="1:5" x14ac:dyDescent="0.25">
      <c r="A39">
        <v>56</v>
      </c>
      <c r="B39">
        <v>155541.27759799999</v>
      </c>
      <c r="D39" s="1">
        <v>43</v>
      </c>
      <c r="E39" s="2">
        <v>252957.206381</v>
      </c>
    </row>
    <row r="40" spans="1:5" x14ac:dyDescent="0.25">
      <c r="A40">
        <v>45</v>
      </c>
      <c r="B40">
        <v>253700.84565599999</v>
      </c>
      <c r="D40" s="1">
        <v>44</v>
      </c>
      <c r="E40" s="2">
        <v>428133.61506799998</v>
      </c>
    </row>
    <row r="41" spans="1:5" x14ac:dyDescent="0.25">
      <c r="A41">
        <v>10</v>
      </c>
      <c r="B41">
        <v>138442.534862</v>
      </c>
      <c r="D41" s="1">
        <v>45</v>
      </c>
      <c r="E41" s="2">
        <v>253700.84565599999</v>
      </c>
    </row>
    <row r="42" spans="1:5" x14ac:dyDescent="0.25">
      <c r="A42">
        <v>116</v>
      </c>
      <c r="B42">
        <v>127804.840985</v>
      </c>
      <c r="D42" s="1">
        <v>46</v>
      </c>
      <c r="E42" s="2">
        <v>479679.25179499999</v>
      </c>
    </row>
    <row r="43" spans="1:5" x14ac:dyDescent="0.25">
      <c r="A43">
        <v>22</v>
      </c>
      <c r="B43">
        <v>143972.614803</v>
      </c>
      <c r="D43" s="1">
        <v>47</v>
      </c>
      <c r="E43" s="2">
        <v>202240.68189199999</v>
      </c>
    </row>
    <row r="44" spans="1:5" x14ac:dyDescent="0.25">
      <c r="A44">
        <v>15</v>
      </c>
      <c r="B44">
        <v>185476.73806199999</v>
      </c>
      <c r="D44" s="1">
        <v>48</v>
      </c>
      <c r="E44" s="2">
        <v>631414.12877499999</v>
      </c>
    </row>
    <row r="45" spans="1:5" x14ac:dyDescent="0.25">
      <c r="A45">
        <v>11</v>
      </c>
      <c r="B45">
        <v>154092.887931</v>
      </c>
      <c r="D45" s="1">
        <v>49</v>
      </c>
      <c r="E45" s="2">
        <v>130905.62223399999</v>
      </c>
    </row>
    <row r="46" spans="1:5" x14ac:dyDescent="0.25">
      <c r="A46">
        <v>93</v>
      </c>
      <c r="B46">
        <v>162022.095283</v>
      </c>
      <c r="D46" s="1">
        <v>50</v>
      </c>
      <c r="E46" s="2">
        <v>235720.809022</v>
      </c>
    </row>
    <row r="47" spans="1:5" x14ac:dyDescent="0.25">
      <c r="A47">
        <v>38</v>
      </c>
      <c r="B47">
        <v>201934.72571200001</v>
      </c>
      <c r="D47" s="1">
        <v>51</v>
      </c>
      <c r="E47" s="2">
        <v>224034.55809100001</v>
      </c>
    </row>
    <row r="48" spans="1:5" x14ac:dyDescent="0.25">
      <c r="A48">
        <v>115</v>
      </c>
      <c r="B48">
        <v>113202.52112999999</v>
      </c>
      <c r="D48" s="1">
        <v>52</v>
      </c>
      <c r="E48" s="2">
        <v>64400.86002</v>
      </c>
    </row>
    <row r="49" spans="1:5" x14ac:dyDescent="0.25">
      <c r="A49">
        <v>21</v>
      </c>
      <c r="B49">
        <v>209795.116003</v>
      </c>
      <c r="D49" s="1">
        <v>53</v>
      </c>
      <c r="E49" s="2">
        <v>83785.276591000002</v>
      </c>
    </row>
    <row r="50" spans="1:5" x14ac:dyDescent="0.25">
      <c r="A50">
        <v>112</v>
      </c>
      <c r="B50">
        <v>219658.189877</v>
      </c>
      <c r="D50" s="1">
        <v>54</v>
      </c>
      <c r="E50" s="2">
        <v>229145.67113500001</v>
      </c>
    </row>
    <row r="51" spans="1:5" x14ac:dyDescent="0.25">
      <c r="A51">
        <v>30</v>
      </c>
      <c r="B51">
        <v>287984.43782599998</v>
      </c>
      <c r="D51" s="1">
        <v>55</v>
      </c>
      <c r="E51" s="2">
        <v>151843.99321399999</v>
      </c>
    </row>
    <row r="52" spans="1:5" x14ac:dyDescent="0.25">
      <c r="A52">
        <v>43</v>
      </c>
      <c r="B52">
        <v>252957.206381</v>
      </c>
      <c r="D52" s="1">
        <v>56</v>
      </c>
      <c r="E52" s="2">
        <v>155541.27759799999</v>
      </c>
    </row>
    <row r="53" spans="1:5" x14ac:dyDescent="0.25">
      <c r="A53">
        <v>113</v>
      </c>
      <c r="B53">
        <v>155763.00494300001</v>
      </c>
      <c r="D53" s="1">
        <v>57</v>
      </c>
      <c r="E53" s="2">
        <v>286422.83029900002</v>
      </c>
    </row>
    <row r="54" spans="1:5" x14ac:dyDescent="0.25">
      <c r="A54">
        <v>34</v>
      </c>
      <c r="B54">
        <v>160772.25874600001</v>
      </c>
      <c r="D54" s="1">
        <v>58</v>
      </c>
      <c r="E54" s="2">
        <v>352487.52172399999</v>
      </c>
    </row>
    <row r="55" spans="1:5" x14ac:dyDescent="0.25">
      <c r="A55">
        <v>69</v>
      </c>
      <c r="B55">
        <v>503979.65919099998</v>
      </c>
      <c r="D55" s="1">
        <v>59</v>
      </c>
      <c r="E55" s="2">
        <v>128378.901992</v>
      </c>
    </row>
    <row r="56" spans="1:5" x14ac:dyDescent="0.25">
      <c r="A56">
        <v>69</v>
      </c>
      <c r="B56">
        <v>5.757E-3</v>
      </c>
      <c r="D56" s="1">
        <v>60</v>
      </c>
      <c r="E56" s="2">
        <v>49900.492404000004</v>
      </c>
    </row>
    <row r="57" spans="1:5" x14ac:dyDescent="0.25">
      <c r="A57">
        <v>100</v>
      </c>
      <c r="B57">
        <v>32608.306451</v>
      </c>
      <c r="D57" s="1">
        <v>61</v>
      </c>
      <c r="E57" s="2">
        <v>130490.773172</v>
      </c>
    </row>
    <row r="58" spans="1:5" x14ac:dyDescent="0.25">
      <c r="A58">
        <v>83</v>
      </c>
      <c r="B58">
        <v>56510.186257000001</v>
      </c>
      <c r="D58" s="1">
        <v>62</v>
      </c>
      <c r="E58" s="2">
        <v>21868.596813</v>
      </c>
    </row>
    <row r="59" spans="1:5" x14ac:dyDescent="0.25">
      <c r="A59">
        <v>42</v>
      </c>
      <c r="B59">
        <v>871571.27275300003</v>
      </c>
      <c r="D59" s="1">
        <v>63</v>
      </c>
      <c r="E59" s="2">
        <v>872.503334</v>
      </c>
    </row>
    <row r="60" spans="1:5" x14ac:dyDescent="0.25">
      <c r="A60">
        <v>107</v>
      </c>
      <c r="B60">
        <v>47015.741415999997</v>
      </c>
      <c r="D60" s="1">
        <v>64</v>
      </c>
      <c r="E60" s="2">
        <v>7371.786744</v>
      </c>
    </row>
    <row r="61" spans="1:5" x14ac:dyDescent="0.25">
      <c r="A61">
        <v>3</v>
      </c>
      <c r="B61">
        <v>87521.230414000005</v>
      </c>
      <c r="D61" s="1">
        <v>65</v>
      </c>
      <c r="E61" s="2">
        <v>267273.60298700002</v>
      </c>
    </row>
    <row r="62" spans="1:5" x14ac:dyDescent="0.25">
      <c r="A62">
        <v>25</v>
      </c>
      <c r="B62">
        <v>270857.64721000002</v>
      </c>
      <c r="D62" s="1">
        <v>66</v>
      </c>
      <c r="E62" s="2">
        <v>103383.676666</v>
      </c>
    </row>
    <row r="63" spans="1:5" x14ac:dyDescent="0.25">
      <c r="A63">
        <v>17</v>
      </c>
      <c r="B63">
        <v>152070.152363</v>
      </c>
      <c r="D63" s="1">
        <v>67</v>
      </c>
      <c r="E63" s="2">
        <v>227451.297979</v>
      </c>
    </row>
    <row r="64" spans="1:5" x14ac:dyDescent="0.25">
      <c r="A64">
        <v>28</v>
      </c>
      <c r="B64">
        <v>431952.21186600003</v>
      </c>
      <c r="D64" s="1">
        <v>68</v>
      </c>
      <c r="E64" s="2">
        <v>112148.585192</v>
      </c>
    </row>
    <row r="65" spans="1:5" x14ac:dyDescent="0.25">
      <c r="A65">
        <v>92</v>
      </c>
      <c r="B65">
        <v>33613.958643999998</v>
      </c>
      <c r="D65" s="1">
        <v>69</v>
      </c>
      <c r="E65" s="2">
        <v>503979.66494799999</v>
      </c>
    </row>
    <row r="66" spans="1:5" x14ac:dyDescent="0.25">
      <c r="A66">
        <v>97</v>
      </c>
      <c r="B66">
        <v>201088.97865400001</v>
      </c>
      <c r="D66" s="1">
        <v>70</v>
      </c>
      <c r="E66" s="2">
        <v>222869.49755200002</v>
      </c>
    </row>
    <row r="67" spans="1:5" x14ac:dyDescent="0.25">
      <c r="A67">
        <v>33</v>
      </c>
      <c r="B67">
        <v>260665.46605300001</v>
      </c>
      <c r="D67" s="1">
        <v>71</v>
      </c>
      <c r="E67" s="2">
        <v>696730.68524699996</v>
      </c>
    </row>
    <row r="68" spans="1:5" x14ac:dyDescent="0.25">
      <c r="A68">
        <v>35</v>
      </c>
      <c r="B68">
        <v>87745.728078</v>
      </c>
      <c r="D68" s="1">
        <v>72</v>
      </c>
      <c r="E68" s="2">
        <v>569212.58354400005</v>
      </c>
    </row>
    <row r="69" spans="1:5" x14ac:dyDescent="0.25">
      <c r="A69">
        <v>79</v>
      </c>
      <c r="B69">
        <v>303835.88053299999</v>
      </c>
      <c r="D69" s="1">
        <v>73</v>
      </c>
      <c r="E69" s="2">
        <v>497227.88024700002</v>
      </c>
    </row>
    <row r="70" spans="1:5" x14ac:dyDescent="0.25">
      <c r="A70">
        <v>31</v>
      </c>
      <c r="B70">
        <v>250715.65882700001</v>
      </c>
      <c r="D70" s="1">
        <v>74</v>
      </c>
      <c r="E70" s="2">
        <v>155320.05506399999</v>
      </c>
    </row>
    <row r="71" spans="1:5" x14ac:dyDescent="0.25">
      <c r="A71">
        <v>73</v>
      </c>
      <c r="B71">
        <v>497227.88024700002</v>
      </c>
      <c r="D71" s="1">
        <v>75</v>
      </c>
      <c r="E71" s="2">
        <v>248369.57165900001</v>
      </c>
    </row>
    <row r="72" spans="1:5" x14ac:dyDescent="0.25">
      <c r="A72">
        <v>101</v>
      </c>
      <c r="B72">
        <v>32515.593252999999</v>
      </c>
      <c r="D72" s="1">
        <v>76</v>
      </c>
      <c r="E72" s="2">
        <v>99930.060062000004</v>
      </c>
    </row>
    <row r="73" spans="1:5" x14ac:dyDescent="0.25">
      <c r="A73">
        <v>9</v>
      </c>
      <c r="B73">
        <v>194438.59206</v>
      </c>
      <c r="D73" s="1">
        <v>77</v>
      </c>
      <c r="E73" s="2">
        <v>392322.90991799999</v>
      </c>
    </row>
    <row r="74" spans="1:5" x14ac:dyDescent="0.25">
      <c r="A74">
        <v>29</v>
      </c>
      <c r="B74">
        <v>330242.608786</v>
      </c>
      <c r="D74" s="1">
        <v>78</v>
      </c>
      <c r="E74" s="2">
        <v>74603.568761999995</v>
      </c>
    </row>
    <row r="75" spans="1:5" x14ac:dyDescent="0.25">
      <c r="A75">
        <v>90</v>
      </c>
      <c r="B75">
        <v>133919.09063600001</v>
      </c>
      <c r="D75" s="1">
        <v>79</v>
      </c>
      <c r="E75" s="2">
        <v>303835.88053299999</v>
      </c>
    </row>
    <row r="76" spans="1:5" x14ac:dyDescent="0.25">
      <c r="A76">
        <v>65</v>
      </c>
      <c r="B76">
        <v>267273.60298700002</v>
      </c>
      <c r="D76" s="1">
        <v>80</v>
      </c>
      <c r="E76" s="2">
        <v>95302.983632999996</v>
      </c>
    </row>
    <row r="77" spans="1:5" x14ac:dyDescent="0.25">
      <c r="A77">
        <v>88</v>
      </c>
      <c r="B77">
        <v>180449.56339299999</v>
      </c>
      <c r="D77" s="1">
        <v>81</v>
      </c>
      <c r="E77" s="2">
        <v>174824.77061400001</v>
      </c>
    </row>
    <row r="78" spans="1:5" x14ac:dyDescent="0.25">
      <c r="A78">
        <v>41</v>
      </c>
      <c r="B78">
        <v>185435.509858</v>
      </c>
      <c r="D78" s="1">
        <v>82</v>
      </c>
      <c r="E78" s="2">
        <v>124326.525396</v>
      </c>
    </row>
    <row r="79" spans="1:5" x14ac:dyDescent="0.25">
      <c r="A79">
        <v>94</v>
      </c>
      <c r="B79">
        <v>32187.146514</v>
      </c>
      <c r="D79" s="1">
        <v>83</v>
      </c>
      <c r="E79" s="2">
        <v>56510.186257000001</v>
      </c>
    </row>
    <row r="80" spans="1:5" x14ac:dyDescent="0.25">
      <c r="A80">
        <v>13</v>
      </c>
      <c r="B80">
        <v>475929.94945499999</v>
      </c>
      <c r="D80" s="1">
        <v>84</v>
      </c>
      <c r="E80" s="2">
        <v>150863.24491499999</v>
      </c>
    </row>
    <row r="81" spans="1:5" x14ac:dyDescent="0.25">
      <c r="A81">
        <v>18</v>
      </c>
      <c r="B81">
        <v>307883.744236</v>
      </c>
      <c r="D81" s="1">
        <v>85</v>
      </c>
      <c r="E81" s="2">
        <v>421156.79998399998</v>
      </c>
    </row>
    <row r="82" spans="1:5" x14ac:dyDescent="0.25">
      <c r="A82">
        <v>16</v>
      </c>
      <c r="B82">
        <v>309280.92185899999</v>
      </c>
      <c r="D82" s="1">
        <v>86</v>
      </c>
      <c r="E82" s="2">
        <v>282209.53178899997</v>
      </c>
    </row>
    <row r="83" spans="1:5" x14ac:dyDescent="0.25">
      <c r="A83">
        <v>32</v>
      </c>
      <c r="B83">
        <v>261788.10793299999</v>
      </c>
      <c r="D83" s="1">
        <v>87</v>
      </c>
      <c r="E83" s="2">
        <v>307002.92290300003</v>
      </c>
    </row>
    <row r="84" spans="1:5" x14ac:dyDescent="0.25">
      <c r="A84">
        <v>27</v>
      </c>
      <c r="B84">
        <v>500023.43311400001</v>
      </c>
      <c r="D84" s="1">
        <v>88</v>
      </c>
      <c r="E84" s="2">
        <v>180449.56339299999</v>
      </c>
    </row>
    <row r="85" spans="1:5" x14ac:dyDescent="0.25">
      <c r="A85">
        <v>110</v>
      </c>
      <c r="B85">
        <v>178146.836958</v>
      </c>
      <c r="D85" s="1">
        <v>90</v>
      </c>
      <c r="E85" s="2">
        <v>133919.09063600001</v>
      </c>
    </row>
    <row r="86" spans="1:5" x14ac:dyDescent="0.25">
      <c r="A86">
        <v>109</v>
      </c>
      <c r="B86">
        <v>188872.73995700001</v>
      </c>
      <c r="D86" s="1">
        <v>91</v>
      </c>
      <c r="E86" s="2">
        <v>387320.958117</v>
      </c>
    </row>
    <row r="87" spans="1:5" x14ac:dyDescent="0.25">
      <c r="A87">
        <v>40</v>
      </c>
      <c r="B87">
        <v>497513.27340399998</v>
      </c>
      <c r="D87" s="1">
        <v>92</v>
      </c>
      <c r="E87" s="2">
        <v>33613.958643999998</v>
      </c>
    </row>
    <row r="88" spans="1:5" x14ac:dyDescent="0.25">
      <c r="A88">
        <v>12</v>
      </c>
      <c r="B88">
        <v>240676.22346899999</v>
      </c>
      <c r="D88" s="1">
        <v>93</v>
      </c>
      <c r="E88" s="2">
        <v>162022.095283</v>
      </c>
    </row>
    <row r="89" spans="1:5" x14ac:dyDescent="0.25">
      <c r="A89">
        <v>50</v>
      </c>
      <c r="B89">
        <v>235720.809022</v>
      </c>
      <c r="D89" s="1">
        <v>94</v>
      </c>
      <c r="E89" s="2">
        <v>32187.146514</v>
      </c>
    </row>
    <row r="90" spans="1:5" x14ac:dyDescent="0.25">
      <c r="A90">
        <v>44</v>
      </c>
      <c r="B90">
        <v>428133.61506799998</v>
      </c>
      <c r="D90" s="1">
        <v>95</v>
      </c>
      <c r="E90" s="2">
        <v>22976.112754000002</v>
      </c>
    </row>
    <row r="91" spans="1:5" x14ac:dyDescent="0.25">
      <c r="A91">
        <v>14</v>
      </c>
      <c r="B91">
        <v>278345.54061600001</v>
      </c>
      <c r="D91" s="1">
        <v>96</v>
      </c>
      <c r="E91" s="2">
        <v>184637.13233699999</v>
      </c>
    </row>
    <row r="92" spans="1:5" x14ac:dyDescent="0.25">
      <c r="A92">
        <v>20</v>
      </c>
      <c r="B92">
        <v>253212.608744</v>
      </c>
      <c r="D92" s="1">
        <v>97</v>
      </c>
      <c r="E92" s="2">
        <v>201088.97865400001</v>
      </c>
    </row>
    <row r="93" spans="1:5" x14ac:dyDescent="0.25">
      <c r="A93">
        <v>36</v>
      </c>
      <c r="B93">
        <v>270676.541944</v>
      </c>
      <c r="D93" s="1">
        <v>98</v>
      </c>
      <c r="E93" s="2">
        <v>63213.223027</v>
      </c>
    </row>
    <row r="94" spans="1:5" x14ac:dyDescent="0.25">
      <c r="A94">
        <v>54</v>
      </c>
      <c r="B94">
        <v>229145.67113500001</v>
      </c>
      <c r="D94" s="1">
        <v>99</v>
      </c>
      <c r="E94" s="2">
        <v>95967.177299000003</v>
      </c>
    </row>
    <row r="95" spans="1:5" x14ac:dyDescent="0.25">
      <c r="A95">
        <v>46</v>
      </c>
      <c r="B95">
        <v>479679.25179499999</v>
      </c>
      <c r="D95" s="1">
        <v>100</v>
      </c>
      <c r="E95" s="2">
        <v>32608.306451</v>
      </c>
    </row>
    <row r="96" spans="1:5" x14ac:dyDescent="0.25">
      <c r="A96">
        <v>19</v>
      </c>
      <c r="B96">
        <v>302607.523598</v>
      </c>
      <c r="D96" s="1">
        <v>101</v>
      </c>
      <c r="E96" s="2">
        <v>32515.593252999999</v>
      </c>
    </row>
    <row r="97" spans="1:5" x14ac:dyDescent="0.25">
      <c r="A97">
        <v>51</v>
      </c>
      <c r="B97">
        <v>224034.55809100001</v>
      </c>
      <c r="D97" s="1">
        <v>102</v>
      </c>
      <c r="E97" s="2">
        <v>103422.18786999999</v>
      </c>
    </row>
    <row r="98" spans="1:5" x14ac:dyDescent="0.25">
      <c r="A98">
        <v>71</v>
      </c>
      <c r="B98">
        <v>696730.68524699996</v>
      </c>
      <c r="D98" s="1">
        <v>103</v>
      </c>
      <c r="E98" s="2">
        <v>1254544.47016</v>
      </c>
    </row>
    <row r="99" spans="1:5" x14ac:dyDescent="0.25">
      <c r="A99">
        <v>62</v>
      </c>
      <c r="B99">
        <v>21868.596813</v>
      </c>
      <c r="D99" s="1">
        <v>104</v>
      </c>
      <c r="E99" s="2">
        <v>1169903.1667500001</v>
      </c>
    </row>
    <row r="100" spans="1:5" x14ac:dyDescent="0.25">
      <c r="A100">
        <v>47</v>
      </c>
      <c r="B100">
        <v>202240.68189199999</v>
      </c>
      <c r="D100" s="1">
        <v>105</v>
      </c>
      <c r="E100" s="2">
        <v>204200.84620199999</v>
      </c>
    </row>
    <row r="101" spans="1:5" x14ac:dyDescent="0.25">
      <c r="A101">
        <v>55</v>
      </c>
      <c r="B101">
        <v>151843.99321399999</v>
      </c>
      <c r="D101" s="1">
        <v>106</v>
      </c>
      <c r="E101" s="2">
        <v>187396.14931400001</v>
      </c>
    </row>
    <row r="102" spans="1:5" x14ac:dyDescent="0.25">
      <c r="A102">
        <v>114</v>
      </c>
      <c r="B102">
        <v>265256.34226800001</v>
      </c>
      <c r="D102" s="1">
        <v>107</v>
      </c>
      <c r="E102" s="2">
        <v>47015.741415999997</v>
      </c>
    </row>
    <row r="103" spans="1:5" x14ac:dyDescent="0.25">
      <c r="A103">
        <v>104</v>
      </c>
      <c r="B103">
        <v>1169903.1667500001</v>
      </c>
      <c r="D103" s="1">
        <v>108</v>
      </c>
      <c r="E103" s="2">
        <v>34311.426029000002</v>
      </c>
    </row>
    <row r="104" spans="1:5" x14ac:dyDescent="0.25">
      <c r="A104">
        <v>23</v>
      </c>
      <c r="B104">
        <v>286733.53569599998</v>
      </c>
      <c r="D104" s="1">
        <v>109</v>
      </c>
      <c r="E104" s="2">
        <v>188872.73995700001</v>
      </c>
    </row>
    <row r="105" spans="1:5" x14ac:dyDescent="0.25">
      <c r="A105">
        <v>72</v>
      </c>
      <c r="B105">
        <v>569212.58354400005</v>
      </c>
      <c r="D105" s="1">
        <v>110</v>
      </c>
      <c r="E105" s="2">
        <v>178146.836958</v>
      </c>
    </row>
    <row r="106" spans="1:5" x14ac:dyDescent="0.25">
      <c r="A106">
        <v>48</v>
      </c>
      <c r="B106">
        <v>631414.12877499999</v>
      </c>
      <c r="D106" s="1">
        <v>111</v>
      </c>
      <c r="E106" s="2">
        <v>25562.271793</v>
      </c>
    </row>
    <row r="107" spans="1:5" x14ac:dyDescent="0.25">
      <c r="A107">
        <v>58</v>
      </c>
      <c r="B107">
        <v>352487.52172399999</v>
      </c>
      <c r="D107" s="1">
        <v>112</v>
      </c>
      <c r="E107" s="2">
        <v>219658.189877</v>
      </c>
    </row>
    <row r="108" spans="1:5" x14ac:dyDescent="0.25">
      <c r="A108">
        <v>106</v>
      </c>
      <c r="B108">
        <v>187396.14931400001</v>
      </c>
      <c r="D108" s="1">
        <v>113</v>
      </c>
      <c r="E108" s="2">
        <v>155763.00494300001</v>
      </c>
    </row>
    <row r="109" spans="1:5" x14ac:dyDescent="0.25">
      <c r="A109">
        <v>103</v>
      </c>
      <c r="B109">
        <v>1254544.47016</v>
      </c>
      <c r="D109" s="1">
        <v>114</v>
      </c>
      <c r="E109" s="2">
        <v>265256.34226800001</v>
      </c>
    </row>
    <row r="110" spans="1:5" x14ac:dyDescent="0.25">
      <c r="A110">
        <v>24</v>
      </c>
      <c r="B110">
        <v>690345.92825</v>
      </c>
      <c r="D110" s="1">
        <v>115</v>
      </c>
      <c r="E110" s="2">
        <v>113202.52112999999</v>
      </c>
    </row>
    <row r="111" spans="1:5" x14ac:dyDescent="0.25">
      <c r="A111">
        <v>99</v>
      </c>
      <c r="B111">
        <v>95967.177299000003</v>
      </c>
      <c r="D111" s="1">
        <v>116</v>
      </c>
      <c r="E111" s="2">
        <v>127804.840985</v>
      </c>
    </row>
    <row r="112" spans="1:5" x14ac:dyDescent="0.25">
      <c r="A112">
        <v>60</v>
      </c>
      <c r="B112">
        <v>7332.1321170000001</v>
      </c>
      <c r="D112" s="1">
        <v>117</v>
      </c>
      <c r="E112" s="2">
        <v>2833.725457</v>
      </c>
    </row>
    <row r="113" spans="1:5" x14ac:dyDescent="0.25">
      <c r="A113">
        <v>96</v>
      </c>
      <c r="B113">
        <v>184637.13233699999</v>
      </c>
      <c r="D113" s="1" t="s">
        <v>5</v>
      </c>
      <c r="E113" s="2"/>
    </row>
    <row r="114" spans="1:5" x14ac:dyDescent="0.25">
      <c r="A114">
        <v>91</v>
      </c>
      <c r="B114">
        <v>387320.958117</v>
      </c>
      <c r="D114" s="1" t="s">
        <v>6</v>
      </c>
      <c r="E114" s="2">
        <v>26262751.497306008</v>
      </c>
    </row>
    <row r="115" spans="1:5" x14ac:dyDescent="0.25">
      <c r="A115">
        <v>52</v>
      </c>
      <c r="B115">
        <v>8367.197177</v>
      </c>
    </row>
    <row r="116" spans="1:5" x14ac:dyDescent="0.25">
      <c r="A116">
        <v>60</v>
      </c>
      <c r="B116">
        <v>42568.360287000003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workbookViewId="0">
      <selection activeCell="B1" sqref="B1:L1"/>
    </sheetView>
  </sheetViews>
  <sheetFormatPr baseColWidth="10" defaultRowHeight="15" x14ac:dyDescent="0.25"/>
  <cols>
    <col min="1" max="1" width="10.42578125" customWidth="1"/>
    <col min="2" max="2" width="26.85546875" customWidth="1"/>
    <col min="3" max="3" width="16" bestFit="1" customWidth="1"/>
    <col min="4" max="4" width="17.42578125" customWidth="1"/>
    <col min="6" max="6" width="16.42578125" customWidth="1"/>
    <col min="10" max="10" width="16.28515625" customWidth="1"/>
    <col min="11" max="11" width="12" bestFit="1" customWidth="1"/>
  </cols>
  <sheetData>
    <row r="1" spans="1:12" x14ac:dyDescent="0.25">
      <c r="A1" t="s">
        <v>7</v>
      </c>
      <c r="B1" t="s">
        <v>17</v>
      </c>
      <c r="C1" t="s">
        <v>13</v>
      </c>
      <c r="D1" t="s">
        <v>132</v>
      </c>
      <c r="E1" t="s">
        <v>133</v>
      </c>
      <c r="F1" t="s">
        <v>136</v>
      </c>
      <c r="G1" t="s">
        <v>137</v>
      </c>
      <c r="H1" t="s">
        <v>405</v>
      </c>
      <c r="I1" s="8" t="s">
        <v>139</v>
      </c>
      <c r="J1" t="s">
        <v>140</v>
      </c>
      <c r="K1" t="s">
        <v>404</v>
      </c>
      <c r="L1" t="s">
        <v>406</v>
      </c>
    </row>
    <row r="2" spans="1:12" x14ac:dyDescent="0.25">
      <c r="A2">
        <v>117</v>
      </c>
      <c r="B2" t="s">
        <v>121</v>
      </c>
      <c r="C2" s="2">
        <v>7430911.7846619999</v>
      </c>
      <c r="D2" s="2">
        <v>4292787.9065199997</v>
      </c>
      <c r="E2">
        <f t="shared" ref="E2:E33" si="0">D2/C2</f>
        <v>0.57769329402895886</v>
      </c>
      <c r="F2">
        <v>953729.73154877999</v>
      </c>
      <c r="G2">
        <f t="shared" ref="G2:G33" si="1">F2/C2</f>
        <v>0.12834625940754066</v>
      </c>
      <c r="H2">
        <f>(G2-$G$114)/($G$115-$G$114)</f>
        <v>6.5041195374970093E-2</v>
      </c>
      <c r="I2" s="18">
        <v>957</v>
      </c>
      <c r="J2">
        <f t="shared" ref="J2:J33" si="2">I2/(C2/10000)</f>
        <v>1.2878634920351566</v>
      </c>
      <c r="K2">
        <f>(J2-$J$114)/($J$115-$J$114)</f>
        <v>0</v>
      </c>
      <c r="L2">
        <f>(AVERAGE(E2,H2,K2))</f>
        <v>0.21424482980130966</v>
      </c>
    </row>
    <row r="3" spans="1:12" x14ac:dyDescent="0.25">
      <c r="A3">
        <v>39</v>
      </c>
      <c r="B3" t="s">
        <v>124</v>
      </c>
      <c r="C3" s="2">
        <v>3795817.4556490001</v>
      </c>
      <c r="D3" s="2">
        <v>1907629.114053</v>
      </c>
      <c r="E3">
        <f t="shared" si="0"/>
        <v>0.50256081498704153</v>
      </c>
      <c r="F3">
        <v>3728413.2606388899</v>
      </c>
      <c r="G3">
        <f t="shared" si="1"/>
        <v>0.98224250881459063</v>
      </c>
      <c r="H3">
        <f t="shared" ref="H3:H66" si="3">(G3-$G$114)/($G$115-$G$114)</f>
        <v>0.50113313105299095</v>
      </c>
      <c r="I3" s="9">
        <v>84399</v>
      </c>
      <c r="J3">
        <f t="shared" si="2"/>
        <v>222.34736255400261</v>
      </c>
      <c r="K3">
        <f t="shared" ref="K3:K66" si="4">(J3-$J$114)/($J$115-$J$114)</f>
        <v>0.3526970092761253</v>
      </c>
      <c r="L3">
        <f t="shared" ref="L3:L66" si="5">(AVERAGE(E3,H3,K3))</f>
        <v>0.45213031843871926</v>
      </c>
    </row>
    <row r="4" spans="1:12" x14ac:dyDescent="0.25">
      <c r="A4">
        <v>108</v>
      </c>
      <c r="B4" t="s">
        <v>24</v>
      </c>
      <c r="C4" s="2">
        <v>3469535.2293989998</v>
      </c>
      <c r="D4" s="2">
        <v>1742813.2800600003</v>
      </c>
      <c r="E4">
        <f t="shared" si="0"/>
        <v>0.50231894614942241</v>
      </c>
      <c r="F4">
        <v>2603550.3469897402</v>
      </c>
      <c r="G4">
        <f t="shared" si="1"/>
        <v>0.75040320240262626</v>
      </c>
      <c r="H4">
        <f t="shared" si="3"/>
        <v>0.38273086383416904</v>
      </c>
      <c r="I4" s="9">
        <v>3668</v>
      </c>
      <c r="J4">
        <f t="shared" si="2"/>
        <v>10.572021200186455</v>
      </c>
      <c r="K4">
        <f t="shared" si="4"/>
        <v>1.4812729926592934E-2</v>
      </c>
      <c r="L4">
        <f t="shared" si="5"/>
        <v>0.29995417997006146</v>
      </c>
    </row>
    <row r="5" spans="1:12" x14ac:dyDescent="0.25">
      <c r="A5">
        <v>84</v>
      </c>
      <c r="B5" t="s">
        <v>112</v>
      </c>
      <c r="C5" s="2">
        <v>4303798.5391840003</v>
      </c>
      <c r="D5" s="2">
        <v>2117046.894196</v>
      </c>
      <c r="E5">
        <f t="shared" si="0"/>
        <v>0.49190195008463194</v>
      </c>
      <c r="F5">
        <v>4860584.3477548501</v>
      </c>
      <c r="G5">
        <f t="shared" si="1"/>
        <v>1.1293707880379587</v>
      </c>
      <c r="H5">
        <f t="shared" si="3"/>
        <v>0.57627277023520895</v>
      </c>
      <c r="I5" s="9">
        <v>216765</v>
      </c>
      <c r="J5">
        <f t="shared" si="2"/>
        <v>503.65972762539815</v>
      </c>
      <c r="K5">
        <f t="shared" si="4"/>
        <v>0.80152653369869664</v>
      </c>
      <c r="L5">
        <f t="shared" si="5"/>
        <v>0.62323375133951242</v>
      </c>
    </row>
    <row r="6" spans="1:12" x14ac:dyDescent="0.25">
      <c r="A6">
        <v>102</v>
      </c>
      <c r="B6" t="s">
        <v>45</v>
      </c>
      <c r="C6" s="2">
        <v>4509421.5387890004</v>
      </c>
      <c r="D6" s="2">
        <v>2207519.693124</v>
      </c>
      <c r="E6">
        <f t="shared" si="0"/>
        <v>0.48953500446463621</v>
      </c>
      <c r="F6">
        <v>4592911.7353922697</v>
      </c>
      <c r="G6">
        <f t="shared" si="1"/>
        <v>1.0185146134343632</v>
      </c>
      <c r="H6">
        <f t="shared" si="3"/>
        <v>0.5196575973751425</v>
      </c>
      <c r="I6" s="18">
        <v>50598</v>
      </c>
      <c r="J6">
        <f t="shared" si="2"/>
        <v>112.20507899908606</v>
      </c>
      <c r="K6">
        <f t="shared" si="4"/>
        <v>0.17696670060582259</v>
      </c>
      <c r="L6">
        <f t="shared" si="5"/>
        <v>0.39538643414853381</v>
      </c>
    </row>
    <row r="7" spans="1:12" x14ac:dyDescent="0.25">
      <c r="A7">
        <v>82</v>
      </c>
      <c r="B7" t="s">
        <v>39</v>
      </c>
      <c r="C7" s="2">
        <v>3173216.6152380002</v>
      </c>
      <c r="D7" s="2">
        <v>1544053.4069600001</v>
      </c>
      <c r="E7">
        <f t="shared" si="0"/>
        <v>0.48658934897332612</v>
      </c>
      <c r="F7">
        <v>3674861.6214639898</v>
      </c>
      <c r="G7">
        <f t="shared" si="1"/>
        <v>1.1580872241173377</v>
      </c>
      <c r="H7">
        <f t="shared" si="3"/>
        <v>0.5909384936229467</v>
      </c>
      <c r="I7" s="9">
        <v>199296</v>
      </c>
      <c r="J7">
        <f t="shared" si="2"/>
        <v>628.05671394435285</v>
      </c>
      <c r="K7">
        <f t="shared" si="4"/>
        <v>1</v>
      </c>
      <c r="L7">
        <f t="shared" si="5"/>
        <v>0.69250928086542418</v>
      </c>
    </row>
    <row r="8" spans="1:12" x14ac:dyDescent="0.25">
      <c r="A8">
        <v>37</v>
      </c>
      <c r="B8" t="s">
        <v>48</v>
      </c>
      <c r="C8" s="2">
        <v>2004626.7325170001</v>
      </c>
      <c r="D8" s="2">
        <v>966030.04082600004</v>
      </c>
      <c r="E8">
        <f t="shared" si="0"/>
        <v>0.48190020873015954</v>
      </c>
      <c r="F8">
        <v>2094737.85894406</v>
      </c>
      <c r="G8">
        <f t="shared" si="1"/>
        <v>1.0449515737595283</v>
      </c>
      <c r="H8">
        <f t="shared" si="3"/>
        <v>0.53315917348541353</v>
      </c>
      <c r="I8" s="9">
        <v>43532</v>
      </c>
      <c r="J8">
        <f t="shared" si="2"/>
        <v>217.15763485475134</v>
      </c>
      <c r="K8">
        <f t="shared" si="4"/>
        <v>0.34441687905665758</v>
      </c>
      <c r="L8">
        <f t="shared" si="5"/>
        <v>0.45315875375741022</v>
      </c>
    </row>
    <row r="9" spans="1:12" x14ac:dyDescent="0.25">
      <c r="A9">
        <v>66</v>
      </c>
      <c r="B9" t="s">
        <v>90</v>
      </c>
      <c r="C9" s="2">
        <v>1786033.8432740001</v>
      </c>
      <c r="D9" s="2">
        <v>859183.957849</v>
      </c>
      <c r="E9">
        <f t="shared" si="0"/>
        <v>0.48105693018337187</v>
      </c>
      <c r="F9">
        <v>2030055.6008357201</v>
      </c>
      <c r="G9">
        <f t="shared" si="1"/>
        <v>1.1366277343963431</v>
      </c>
      <c r="H9">
        <f t="shared" si="3"/>
        <v>0.57997895326006355</v>
      </c>
      <c r="I9" s="9">
        <v>93697</v>
      </c>
      <c r="J9">
        <f t="shared" si="2"/>
        <v>524.60931999050422</v>
      </c>
      <c r="K9">
        <f t="shared" si="4"/>
        <v>0.83495128406717378</v>
      </c>
      <c r="L9">
        <f t="shared" si="5"/>
        <v>0.63199572250353642</v>
      </c>
    </row>
    <row r="10" spans="1:12" x14ac:dyDescent="0.25">
      <c r="A10">
        <v>43</v>
      </c>
      <c r="B10" t="s">
        <v>82</v>
      </c>
      <c r="C10" s="2">
        <v>3293127.137815</v>
      </c>
      <c r="D10" s="2">
        <v>1572325.9976900001</v>
      </c>
      <c r="E10">
        <f t="shared" si="0"/>
        <v>0.47745681593491202</v>
      </c>
      <c r="F10">
        <v>3414403.0067106602</v>
      </c>
      <c r="G10">
        <f t="shared" si="1"/>
        <v>1.0368269622824604</v>
      </c>
      <c r="H10">
        <f t="shared" si="3"/>
        <v>0.52900986664851535</v>
      </c>
      <c r="I10" s="9">
        <v>67170</v>
      </c>
      <c r="J10">
        <f t="shared" si="2"/>
        <v>203.97026045149141</v>
      </c>
      <c r="K10">
        <f t="shared" si="4"/>
        <v>0.32337662730556455</v>
      </c>
      <c r="L10">
        <f t="shared" si="5"/>
        <v>0.44328110329633064</v>
      </c>
    </row>
    <row r="11" spans="1:12" x14ac:dyDescent="0.25">
      <c r="A11">
        <v>81</v>
      </c>
      <c r="B11" t="s">
        <v>23</v>
      </c>
      <c r="C11" s="2">
        <v>1799021.038531</v>
      </c>
      <c r="D11" s="2">
        <v>858807.71906799998</v>
      </c>
      <c r="E11">
        <f t="shared" si="0"/>
        <v>0.47737502823717054</v>
      </c>
      <c r="F11">
        <v>1893914.01209748</v>
      </c>
      <c r="G11">
        <f t="shared" si="1"/>
        <v>1.0527470060294377</v>
      </c>
      <c r="H11">
        <f t="shared" si="3"/>
        <v>0.53714036575601121</v>
      </c>
      <c r="I11" s="17">
        <v>90549</v>
      </c>
      <c r="J11">
        <f t="shared" si="2"/>
        <v>503.32374141626633</v>
      </c>
      <c r="K11">
        <f t="shared" si="4"/>
        <v>0.80099047290229719</v>
      </c>
      <c r="L11">
        <f t="shared" si="5"/>
        <v>0.605168622298493</v>
      </c>
    </row>
    <row r="12" spans="1:12" x14ac:dyDescent="0.25">
      <c r="A12">
        <v>98</v>
      </c>
      <c r="B12" t="s">
        <v>99</v>
      </c>
      <c r="C12" s="2">
        <v>4140271.154873</v>
      </c>
      <c r="D12" s="2">
        <v>1965457.9517000001</v>
      </c>
      <c r="E12">
        <f t="shared" si="0"/>
        <v>0.47471720526968458</v>
      </c>
      <c r="F12">
        <v>3973011.99150596</v>
      </c>
      <c r="G12">
        <f t="shared" si="1"/>
        <v>0.95960188183081196</v>
      </c>
      <c r="H12">
        <f t="shared" si="3"/>
        <v>0.48957037403985709</v>
      </c>
      <c r="I12" s="9">
        <v>90305</v>
      </c>
      <c r="J12">
        <f t="shared" si="2"/>
        <v>218.1137336710741</v>
      </c>
      <c r="K12">
        <f t="shared" si="4"/>
        <v>0.34594231991995633</v>
      </c>
      <c r="L12">
        <f t="shared" si="5"/>
        <v>0.436743299743166</v>
      </c>
    </row>
    <row r="13" spans="1:12" x14ac:dyDescent="0.25">
      <c r="A13">
        <v>34</v>
      </c>
      <c r="B13" t="s">
        <v>111</v>
      </c>
      <c r="C13" s="2">
        <v>2625356.6869239998</v>
      </c>
      <c r="D13" s="2">
        <v>1244787.70422</v>
      </c>
      <c r="E13">
        <f t="shared" si="0"/>
        <v>0.4741404131559952</v>
      </c>
      <c r="F13">
        <v>2626542.93662429</v>
      </c>
      <c r="G13">
        <f t="shared" si="1"/>
        <v>1.0004518432509375</v>
      </c>
      <c r="H13">
        <f t="shared" si="3"/>
        <v>0.51043279000718966</v>
      </c>
      <c r="I13" s="9">
        <v>88580</v>
      </c>
      <c r="J13">
        <f t="shared" si="2"/>
        <v>337.40177264745228</v>
      </c>
      <c r="K13">
        <f t="shared" si="4"/>
        <v>0.53626453981057798</v>
      </c>
      <c r="L13">
        <f t="shared" si="5"/>
        <v>0.50694591432458758</v>
      </c>
    </row>
    <row r="14" spans="1:12" x14ac:dyDescent="0.25">
      <c r="A14">
        <v>38</v>
      </c>
      <c r="B14" t="s">
        <v>108</v>
      </c>
      <c r="C14" s="2">
        <v>3547155.148666</v>
      </c>
      <c r="D14" s="2">
        <v>1664190.595374</v>
      </c>
      <c r="E14">
        <f t="shared" si="0"/>
        <v>0.4691620539913125</v>
      </c>
      <c r="F14">
        <v>3477645.5268268702</v>
      </c>
      <c r="G14">
        <f t="shared" si="1"/>
        <v>0.98040412135193167</v>
      </c>
      <c r="H14">
        <f t="shared" si="3"/>
        <v>0.50019425124449679</v>
      </c>
      <c r="I14" s="18">
        <v>77602</v>
      </c>
      <c r="J14">
        <f t="shared" si="2"/>
        <v>218.77250006722781</v>
      </c>
      <c r="K14">
        <f t="shared" si="4"/>
        <v>0.34699337150887671</v>
      </c>
      <c r="L14">
        <f t="shared" si="5"/>
        <v>0.43878322558156202</v>
      </c>
    </row>
    <row r="15" spans="1:12" x14ac:dyDescent="0.25">
      <c r="A15">
        <v>53</v>
      </c>
      <c r="B15" t="s">
        <v>126</v>
      </c>
      <c r="C15" s="2">
        <v>1845365.610291</v>
      </c>
      <c r="D15" s="2">
        <v>862834.53176399996</v>
      </c>
      <c r="E15">
        <f t="shared" si="0"/>
        <v>0.46756833819393523</v>
      </c>
      <c r="F15">
        <v>1722587.4728421699</v>
      </c>
      <c r="G15">
        <f t="shared" si="1"/>
        <v>0.93346676844732746</v>
      </c>
      <c r="H15">
        <f t="shared" si="3"/>
        <v>0.47622295367996836</v>
      </c>
      <c r="I15" s="9">
        <v>61535</v>
      </c>
      <c r="J15">
        <f t="shared" si="2"/>
        <v>333.45695647973196</v>
      </c>
      <c r="K15">
        <f t="shared" si="4"/>
        <v>0.52997064667138727</v>
      </c>
      <c r="L15">
        <f t="shared" si="5"/>
        <v>0.49125397951509697</v>
      </c>
    </row>
    <row r="16" spans="1:12" x14ac:dyDescent="0.25">
      <c r="A16">
        <v>95</v>
      </c>
      <c r="B16" t="s">
        <v>115</v>
      </c>
      <c r="C16" s="2">
        <v>923683.06812099996</v>
      </c>
      <c r="D16" s="2">
        <v>431423.21788499999</v>
      </c>
      <c r="E16">
        <f t="shared" si="0"/>
        <v>0.46706844888108823</v>
      </c>
      <c r="F16">
        <v>737539.56187845999</v>
      </c>
      <c r="G16">
        <f t="shared" si="1"/>
        <v>0.79847686650660177</v>
      </c>
      <c r="H16">
        <f t="shared" si="3"/>
        <v>0.40728248500453434</v>
      </c>
      <c r="I16" s="9">
        <v>19476</v>
      </c>
      <c r="J16">
        <f t="shared" si="2"/>
        <v>210.85154283080024</v>
      </c>
      <c r="K16">
        <f t="shared" si="4"/>
        <v>0.33435560683580579</v>
      </c>
      <c r="L16">
        <f t="shared" si="5"/>
        <v>0.40290218024047614</v>
      </c>
    </row>
    <row r="17" spans="1:12" x14ac:dyDescent="0.25">
      <c r="A17">
        <v>30</v>
      </c>
      <c r="B17" t="s">
        <v>105</v>
      </c>
      <c r="C17" s="2">
        <v>4537818.2027209997</v>
      </c>
      <c r="D17" s="2">
        <v>2116848.8452340001</v>
      </c>
      <c r="E17">
        <f t="shared" si="0"/>
        <v>0.46649044775850201</v>
      </c>
      <c r="F17">
        <v>4612894.1064409995</v>
      </c>
      <c r="G17">
        <f t="shared" si="1"/>
        <v>1.0165444934913836</v>
      </c>
      <c r="H17">
        <f t="shared" si="3"/>
        <v>0.51865144069035973</v>
      </c>
      <c r="I17" s="17">
        <v>140611</v>
      </c>
      <c r="J17">
        <f t="shared" si="2"/>
        <v>309.8647713909865</v>
      </c>
      <c r="K17">
        <f t="shared" si="4"/>
        <v>0.49232968051341719</v>
      </c>
      <c r="L17">
        <f t="shared" si="5"/>
        <v>0.49249052298742635</v>
      </c>
    </row>
    <row r="18" spans="1:12" x14ac:dyDescent="0.25">
      <c r="A18">
        <v>45</v>
      </c>
      <c r="B18" t="s">
        <v>46</v>
      </c>
      <c r="C18" s="2">
        <v>4385930.0532569997</v>
      </c>
      <c r="D18" s="2">
        <v>2038745.23645</v>
      </c>
      <c r="E18">
        <f t="shared" si="0"/>
        <v>0.46483760837362742</v>
      </c>
      <c r="F18">
        <v>4160727.5182662499</v>
      </c>
      <c r="G18">
        <f t="shared" si="1"/>
        <v>0.94865341392676472</v>
      </c>
      <c r="H18">
        <f t="shared" si="3"/>
        <v>0.48397890017602402</v>
      </c>
      <c r="I18" s="9">
        <v>131125</v>
      </c>
      <c r="J18">
        <f t="shared" si="2"/>
        <v>298.96737615007413</v>
      </c>
      <c r="K18">
        <f t="shared" si="4"/>
        <v>0.47494305507239842</v>
      </c>
      <c r="L18">
        <f t="shared" si="5"/>
        <v>0.47458652120734995</v>
      </c>
    </row>
    <row r="19" spans="1:12" x14ac:dyDescent="0.25">
      <c r="A19">
        <v>75</v>
      </c>
      <c r="B19" t="s">
        <v>25</v>
      </c>
      <c r="C19" s="2">
        <v>4964574.3742660005</v>
      </c>
      <c r="D19" s="2">
        <v>2293997.55742</v>
      </c>
      <c r="E19">
        <f t="shared" si="0"/>
        <v>0.4620733590599419</v>
      </c>
      <c r="F19">
        <v>4751562.6569423899</v>
      </c>
      <c r="G19">
        <f t="shared" si="1"/>
        <v>0.95709365974497984</v>
      </c>
      <c r="H19">
        <f t="shared" si="3"/>
        <v>0.48828940410319277</v>
      </c>
      <c r="I19" s="9">
        <v>175291</v>
      </c>
      <c r="J19">
        <f t="shared" si="2"/>
        <v>353.08364178936552</v>
      </c>
      <c r="K19">
        <f t="shared" si="4"/>
        <v>0.56128471930832446</v>
      </c>
      <c r="L19">
        <f t="shared" si="5"/>
        <v>0.50388249415715303</v>
      </c>
    </row>
    <row r="20" spans="1:12" x14ac:dyDescent="0.25">
      <c r="A20">
        <v>26</v>
      </c>
      <c r="B20" t="s">
        <v>73</v>
      </c>
      <c r="C20" s="2">
        <v>4733431.506879</v>
      </c>
      <c r="D20" s="2">
        <v>2166698.6733729998</v>
      </c>
      <c r="E20">
        <f t="shared" si="0"/>
        <v>0.45774374684078145</v>
      </c>
      <c r="F20">
        <v>4863320.5688708499</v>
      </c>
      <c r="G20">
        <f t="shared" si="1"/>
        <v>1.0274407819788001</v>
      </c>
      <c r="H20">
        <f t="shared" si="3"/>
        <v>0.52421626609096683</v>
      </c>
      <c r="I20" s="9">
        <v>120245</v>
      </c>
      <c r="J20">
        <f t="shared" si="2"/>
        <v>254.03346351426103</v>
      </c>
      <c r="K20">
        <f t="shared" si="4"/>
        <v>0.40325169293245511</v>
      </c>
      <c r="L20">
        <f t="shared" si="5"/>
        <v>0.46173723528806782</v>
      </c>
    </row>
    <row r="21" spans="1:12" x14ac:dyDescent="0.25">
      <c r="A21">
        <v>94</v>
      </c>
      <c r="B21" t="s">
        <v>102</v>
      </c>
      <c r="C21" s="2">
        <v>2060243.2107170001</v>
      </c>
      <c r="D21" s="2">
        <v>923047.66809100006</v>
      </c>
      <c r="E21">
        <f t="shared" si="0"/>
        <v>0.44802849648501625</v>
      </c>
      <c r="F21">
        <v>2499598.1993711502</v>
      </c>
      <c r="G21">
        <f t="shared" si="1"/>
        <v>1.2132539432086016</v>
      </c>
      <c r="H21">
        <f t="shared" si="3"/>
        <v>0.61911259712816857</v>
      </c>
      <c r="I21" s="18">
        <v>22633</v>
      </c>
      <c r="J21">
        <f t="shared" si="2"/>
        <v>109.85596206441727</v>
      </c>
      <c r="K21">
        <f t="shared" si="4"/>
        <v>0.17321872089532245</v>
      </c>
      <c r="L21">
        <f t="shared" si="5"/>
        <v>0.41345327150283578</v>
      </c>
    </row>
    <row r="22" spans="1:12" x14ac:dyDescent="0.25">
      <c r="A22">
        <v>80</v>
      </c>
      <c r="B22" t="s">
        <v>62</v>
      </c>
      <c r="C22" s="2">
        <v>1845254.789908</v>
      </c>
      <c r="D22" s="2">
        <v>824072.59708700003</v>
      </c>
      <c r="E22">
        <f t="shared" si="0"/>
        <v>0.44659014115231549</v>
      </c>
      <c r="F22">
        <v>1774671.57637185</v>
      </c>
      <c r="G22">
        <f t="shared" si="1"/>
        <v>0.96174879809434388</v>
      </c>
      <c r="H22">
        <f t="shared" si="3"/>
        <v>0.49066682207994677</v>
      </c>
      <c r="I22" s="9">
        <v>77028</v>
      </c>
      <c r="J22">
        <f t="shared" si="2"/>
        <v>417.43828777076595</v>
      </c>
      <c r="K22">
        <f t="shared" si="4"/>
        <v>0.66396156091421776</v>
      </c>
      <c r="L22">
        <f t="shared" si="5"/>
        <v>0.53373950804882664</v>
      </c>
    </row>
    <row r="23" spans="1:12" x14ac:dyDescent="0.25">
      <c r="A23">
        <v>41</v>
      </c>
      <c r="B23" t="s">
        <v>109</v>
      </c>
      <c r="C23" s="2">
        <v>2528220.5144890002</v>
      </c>
      <c r="D23" s="2">
        <v>1126397.1055999999</v>
      </c>
      <c r="E23">
        <f t="shared" si="0"/>
        <v>0.445529612288454</v>
      </c>
      <c r="F23">
        <v>2429687.30693619</v>
      </c>
      <c r="G23">
        <f t="shared" si="1"/>
        <v>0.96102665610530191</v>
      </c>
      <c r="H23">
        <f t="shared" si="3"/>
        <v>0.49029801814380769</v>
      </c>
      <c r="I23" s="17">
        <v>50924</v>
      </c>
      <c r="J23">
        <f t="shared" si="2"/>
        <v>201.42230358530523</v>
      </c>
      <c r="K23">
        <f t="shared" si="4"/>
        <v>0.31931140156189941</v>
      </c>
      <c r="L23">
        <f t="shared" si="5"/>
        <v>0.41837967733138703</v>
      </c>
    </row>
    <row r="24" spans="1:12" x14ac:dyDescent="0.25">
      <c r="A24">
        <v>93</v>
      </c>
      <c r="B24" t="s">
        <v>47</v>
      </c>
      <c r="C24" s="2">
        <v>1725738.601486</v>
      </c>
      <c r="D24" s="2">
        <v>759500.39476000005</v>
      </c>
      <c r="E24">
        <f t="shared" si="0"/>
        <v>0.44010164349688247</v>
      </c>
      <c r="F24">
        <v>3380818.8077358902</v>
      </c>
      <c r="G24">
        <f t="shared" si="1"/>
        <v>1.9590561425842434</v>
      </c>
      <c r="H24">
        <f t="shared" si="3"/>
        <v>1</v>
      </c>
      <c r="I24" s="9">
        <v>12223</v>
      </c>
      <c r="J24">
        <f t="shared" si="2"/>
        <v>70.827644403822291</v>
      </c>
      <c r="K24">
        <f t="shared" si="4"/>
        <v>0.11094964413372274</v>
      </c>
      <c r="L24">
        <f t="shared" si="5"/>
        <v>0.51701709587686839</v>
      </c>
    </row>
    <row r="25" spans="1:12" x14ac:dyDescent="0.25">
      <c r="A25">
        <v>99</v>
      </c>
      <c r="B25" t="s">
        <v>40</v>
      </c>
      <c r="C25" s="2">
        <v>1593025.3067910001</v>
      </c>
      <c r="D25" s="2">
        <v>682793.44423799997</v>
      </c>
      <c r="E25">
        <f t="shared" si="0"/>
        <v>0.428614310976279</v>
      </c>
      <c r="F25">
        <v>2820069.4461152498</v>
      </c>
      <c r="G25">
        <f t="shared" si="1"/>
        <v>1.770260292848715</v>
      </c>
      <c r="H25">
        <f t="shared" si="3"/>
        <v>0.90358038506865979</v>
      </c>
      <c r="I25" s="9">
        <v>18489</v>
      </c>
      <c r="J25">
        <f t="shared" si="2"/>
        <v>116.0621863393015</v>
      </c>
      <c r="K25">
        <f t="shared" si="4"/>
        <v>0.18312065566825417</v>
      </c>
      <c r="L25">
        <f t="shared" si="5"/>
        <v>0.50510511723773099</v>
      </c>
    </row>
    <row r="26" spans="1:12" x14ac:dyDescent="0.25">
      <c r="A26">
        <v>31</v>
      </c>
      <c r="B26" t="s">
        <v>55</v>
      </c>
      <c r="C26" s="2">
        <v>3085797.6789170001</v>
      </c>
      <c r="D26" s="2">
        <v>1301970.7638399999</v>
      </c>
      <c r="E26">
        <f t="shared" si="0"/>
        <v>0.42192356703597728</v>
      </c>
      <c r="F26">
        <v>2944448.9371818202</v>
      </c>
      <c r="G26">
        <f t="shared" si="1"/>
        <v>0.95419377534019401</v>
      </c>
      <c r="H26">
        <f t="shared" si="3"/>
        <v>0.48680840895395333</v>
      </c>
      <c r="I26" s="9">
        <v>74125</v>
      </c>
      <c r="J26">
        <f t="shared" si="2"/>
        <v>240.21341550174188</v>
      </c>
      <c r="K26">
        <f t="shared" si="4"/>
        <v>0.38120202023007738</v>
      </c>
      <c r="L26">
        <f t="shared" si="5"/>
        <v>0.4299779987400027</v>
      </c>
    </row>
    <row r="27" spans="1:12" x14ac:dyDescent="0.25">
      <c r="A27">
        <v>16</v>
      </c>
      <c r="B27" t="s">
        <v>34</v>
      </c>
      <c r="C27" s="2">
        <v>4586983.2097420003</v>
      </c>
      <c r="D27" s="2">
        <v>1925693.4996799999</v>
      </c>
      <c r="E27">
        <f t="shared" si="0"/>
        <v>0.4198169933541816</v>
      </c>
      <c r="F27">
        <v>7681312.8891104897</v>
      </c>
      <c r="G27">
        <f t="shared" si="1"/>
        <v>1.6745892753207905</v>
      </c>
      <c r="H27">
        <f t="shared" si="3"/>
        <v>0.85472039856443294</v>
      </c>
      <c r="I27" s="9">
        <v>50431</v>
      </c>
      <c r="J27">
        <f t="shared" si="2"/>
        <v>109.94372051088573</v>
      </c>
      <c r="K27">
        <f t="shared" si="4"/>
        <v>0.17335873813837008</v>
      </c>
      <c r="L27">
        <f t="shared" si="5"/>
        <v>0.48263204335232818</v>
      </c>
    </row>
    <row r="28" spans="1:12" x14ac:dyDescent="0.25">
      <c r="A28">
        <v>97</v>
      </c>
      <c r="B28" t="s">
        <v>98</v>
      </c>
      <c r="C28" s="2">
        <v>4224476.0252870005</v>
      </c>
      <c r="D28" s="2">
        <v>1765404.75669</v>
      </c>
      <c r="E28">
        <f t="shared" si="0"/>
        <v>0.41789910656909524</v>
      </c>
      <c r="F28">
        <v>8173141.77328909</v>
      </c>
      <c r="G28">
        <f t="shared" si="1"/>
        <v>1.9347113640522617</v>
      </c>
      <c r="H28">
        <f t="shared" si="3"/>
        <v>0.98756691857935108</v>
      </c>
      <c r="I28" s="9">
        <v>25252</v>
      </c>
      <c r="J28">
        <f t="shared" si="2"/>
        <v>59.775460551428843</v>
      </c>
      <c r="K28">
        <f t="shared" si="4"/>
        <v>9.3316055858846822E-2</v>
      </c>
      <c r="L28">
        <f t="shared" si="5"/>
        <v>0.49959402700243105</v>
      </c>
    </row>
    <row r="29" spans="1:12" x14ac:dyDescent="0.25">
      <c r="A29">
        <v>35</v>
      </c>
      <c r="B29" t="s">
        <v>107</v>
      </c>
      <c r="C29" s="2">
        <v>1332391.8501929999</v>
      </c>
      <c r="D29" s="2">
        <v>555766.02728499996</v>
      </c>
      <c r="E29">
        <f t="shared" si="0"/>
        <v>0.41711905338095245</v>
      </c>
      <c r="F29">
        <v>1235626.9682810199</v>
      </c>
      <c r="G29">
        <f t="shared" si="1"/>
        <v>0.92737505719660218</v>
      </c>
      <c r="H29">
        <f t="shared" si="3"/>
        <v>0.4731118659421254</v>
      </c>
      <c r="I29" s="17">
        <v>31675</v>
      </c>
      <c r="J29">
        <f t="shared" si="2"/>
        <v>237.73036434748389</v>
      </c>
      <c r="K29">
        <f t="shared" si="4"/>
        <v>0.37724035054520699</v>
      </c>
      <c r="L29">
        <f t="shared" si="5"/>
        <v>0.42249042328942826</v>
      </c>
    </row>
    <row r="30" spans="1:12" x14ac:dyDescent="0.25">
      <c r="A30">
        <v>100</v>
      </c>
      <c r="B30" t="s">
        <v>18</v>
      </c>
      <c r="C30" s="2">
        <v>2375681.1309420001</v>
      </c>
      <c r="D30" s="2">
        <v>976422.47334899998</v>
      </c>
      <c r="E30">
        <f t="shared" si="0"/>
        <v>0.41100737831841555</v>
      </c>
      <c r="F30">
        <v>2592401.9564961898</v>
      </c>
      <c r="G30">
        <f t="shared" si="1"/>
        <v>1.0912247114023488</v>
      </c>
      <c r="H30">
        <f t="shared" si="3"/>
        <v>0.55679125077649627</v>
      </c>
      <c r="I30" s="9">
        <v>24891</v>
      </c>
      <c r="J30">
        <f t="shared" si="2"/>
        <v>104.77416213736677</v>
      </c>
      <c r="K30">
        <f t="shared" si="4"/>
        <v>0.16511078776593491</v>
      </c>
      <c r="L30">
        <f t="shared" si="5"/>
        <v>0.37763647228694897</v>
      </c>
    </row>
    <row r="31" spans="1:12" x14ac:dyDescent="0.25">
      <c r="A31">
        <v>111</v>
      </c>
      <c r="B31" t="s">
        <v>44</v>
      </c>
      <c r="C31" s="2">
        <v>3564474.2999089998</v>
      </c>
      <c r="D31" s="2">
        <v>1452121.179149</v>
      </c>
      <c r="E31">
        <f t="shared" si="0"/>
        <v>0.40738719288453623</v>
      </c>
      <c r="F31">
        <v>2316469.4900544598</v>
      </c>
      <c r="G31">
        <f t="shared" si="1"/>
        <v>0.64987689492209233</v>
      </c>
      <c r="H31">
        <f t="shared" si="3"/>
        <v>0.33139124026023747</v>
      </c>
      <c r="I31" s="18">
        <v>14508</v>
      </c>
      <c r="J31">
        <f t="shared" si="2"/>
        <v>40.701654099092217</v>
      </c>
      <c r="K31">
        <f t="shared" si="4"/>
        <v>6.2884092881472134E-2</v>
      </c>
      <c r="L31">
        <f t="shared" si="5"/>
        <v>0.26722084200874863</v>
      </c>
    </row>
    <row r="32" spans="1:12" x14ac:dyDescent="0.25">
      <c r="A32">
        <v>85</v>
      </c>
      <c r="B32" t="s">
        <v>113</v>
      </c>
      <c r="C32" s="2">
        <v>7146564.9200950004</v>
      </c>
      <c r="D32" s="2">
        <v>2902971.803051</v>
      </c>
      <c r="E32">
        <f t="shared" si="0"/>
        <v>0.40620519585406778</v>
      </c>
      <c r="F32">
        <v>6207990.7889291197</v>
      </c>
      <c r="G32">
        <f t="shared" si="1"/>
        <v>0.86866779471536593</v>
      </c>
      <c r="H32">
        <f t="shared" si="3"/>
        <v>0.4431295774011253</v>
      </c>
      <c r="I32" s="9">
        <v>277713</v>
      </c>
      <c r="J32">
        <f t="shared" si="2"/>
        <v>388.59648391231337</v>
      </c>
      <c r="K32">
        <f t="shared" si="4"/>
        <v>0.61794490926083967</v>
      </c>
      <c r="L32">
        <f t="shared" si="5"/>
        <v>0.48909322750534417</v>
      </c>
    </row>
    <row r="33" spans="1:12" x14ac:dyDescent="0.25">
      <c r="A33">
        <v>22</v>
      </c>
      <c r="B33" t="s">
        <v>26</v>
      </c>
      <c r="C33" s="2">
        <v>3362551.0797879999</v>
      </c>
      <c r="D33" s="2">
        <v>1353592.43102</v>
      </c>
      <c r="E33">
        <f t="shared" si="0"/>
        <v>0.40254925468830066</v>
      </c>
      <c r="F33">
        <v>3246034.6549914898</v>
      </c>
      <c r="G33">
        <f t="shared" si="1"/>
        <v>0.96534880154033043</v>
      </c>
      <c r="H33">
        <f t="shared" si="3"/>
        <v>0.49250537386220133</v>
      </c>
      <c r="I33" s="9">
        <v>113935</v>
      </c>
      <c r="J33">
        <f t="shared" si="2"/>
        <v>338.83500145128892</v>
      </c>
      <c r="K33">
        <f t="shared" si="4"/>
        <v>0.53855123418411355</v>
      </c>
      <c r="L33">
        <f t="shared" si="5"/>
        <v>0.47786862091153853</v>
      </c>
    </row>
    <row r="34" spans="1:12" x14ac:dyDescent="0.25">
      <c r="A34">
        <v>55</v>
      </c>
      <c r="B34" t="s">
        <v>65</v>
      </c>
      <c r="C34" s="2">
        <v>2114331.6097710002</v>
      </c>
      <c r="D34" s="2">
        <v>847667.86251200002</v>
      </c>
      <c r="E34">
        <f t="shared" ref="E34:E65" si="6">D34/C34</f>
        <v>0.40091528622788247</v>
      </c>
      <c r="F34">
        <v>1742673.5151090401</v>
      </c>
      <c r="G34">
        <f t="shared" ref="G34:G65" si="7">F34/C34</f>
        <v>0.82421958176077503</v>
      </c>
      <c r="H34">
        <f t="shared" si="3"/>
        <v>0.42042950436736221</v>
      </c>
      <c r="I34" s="18">
        <v>70960</v>
      </c>
      <c r="J34">
        <f t="shared" ref="J34:J65" si="8">I34/(C34/10000)</f>
        <v>335.61433633244297</v>
      </c>
      <c r="K34">
        <f t="shared" si="4"/>
        <v>0.53341271283525948</v>
      </c>
      <c r="L34">
        <f t="shared" si="5"/>
        <v>0.4515858344768347</v>
      </c>
    </row>
    <row r="35" spans="1:12" x14ac:dyDescent="0.25">
      <c r="A35">
        <v>101</v>
      </c>
      <c r="B35" t="s">
        <v>21</v>
      </c>
      <c r="C35" s="2">
        <v>2357007.9736310001</v>
      </c>
      <c r="D35" s="2">
        <v>940448.11650100001</v>
      </c>
      <c r="E35">
        <f t="shared" si="6"/>
        <v>0.3990008209655006</v>
      </c>
      <c r="F35">
        <v>2428878.9533943501</v>
      </c>
      <c r="G35">
        <f t="shared" si="7"/>
        <v>1.030492463567118</v>
      </c>
      <c r="H35">
        <f t="shared" si="3"/>
        <v>0.52577478532775546</v>
      </c>
      <c r="I35" s="9">
        <v>19996</v>
      </c>
      <c r="J35">
        <f t="shared" si="8"/>
        <v>84.836369769237194</v>
      </c>
      <c r="K35">
        <f t="shared" si="4"/>
        <v>0.13330034863236731</v>
      </c>
      <c r="L35">
        <f t="shared" si="5"/>
        <v>0.35269198497520776</v>
      </c>
    </row>
    <row r="36" spans="1:12" x14ac:dyDescent="0.25">
      <c r="A36">
        <v>28</v>
      </c>
      <c r="B36" t="s">
        <v>104</v>
      </c>
      <c r="C36" s="2">
        <v>7100888.2194370003</v>
      </c>
      <c r="D36" s="2">
        <v>2824009.8025500001</v>
      </c>
      <c r="E36">
        <f t="shared" si="6"/>
        <v>0.3976981069523024</v>
      </c>
      <c r="F36">
        <v>6988409.4837880898</v>
      </c>
      <c r="G36">
        <f t="shared" si="7"/>
        <v>0.98415990617328308</v>
      </c>
      <c r="H36">
        <f t="shared" si="3"/>
        <v>0.50211236187429598</v>
      </c>
      <c r="I36" s="9">
        <v>361011</v>
      </c>
      <c r="J36">
        <f t="shared" si="8"/>
        <v>508.40259534267534</v>
      </c>
      <c r="K36">
        <f t="shared" si="4"/>
        <v>0.80909370573325845</v>
      </c>
      <c r="L36">
        <f t="shared" si="5"/>
        <v>0.56963472485328559</v>
      </c>
    </row>
    <row r="37" spans="1:12" x14ac:dyDescent="0.25">
      <c r="A37">
        <v>40</v>
      </c>
      <c r="B37" t="s">
        <v>110</v>
      </c>
      <c r="C37" s="2">
        <v>4455786.9922590004</v>
      </c>
      <c r="D37" s="2">
        <v>1748626.0861</v>
      </c>
      <c r="E37">
        <f t="shared" si="6"/>
        <v>0.39243933543903081</v>
      </c>
      <c r="F37">
        <v>4064983.5159390098</v>
      </c>
      <c r="G37">
        <f t="shared" si="7"/>
        <v>0.91229305238357894</v>
      </c>
      <c r="H37">
        <f t="shared" si="3"/>
        <v>0.46540936030706292</v>
      </c>
      <c r="I37" s="17">
        <v>88950</v>
      </c>
      <c r="J37">
        <f t="shared" si="8"/>
        <v>199.62803463121566</v>
      </c>
      <c r="K37">
        <f t="shared" si="4"/>
        <v>0.31644867321668135</v>
      </c>
      <c r="L37">
        <f t="shared" si="5"/>
        <v>0.39143245632092505</v>
      </c>
    </row>
    <row r="38" spans="1:12" x14ac:dyDescent="0.25">
      <c r="A38">
        <v>44</v>
      </c>
      <c r="B38" t="s">
        <v>86</v>
      </c>
      <c r="C38" s="2">
        <v>3809694.0233229999</v>
      </c>
      <c r="D38" s="2">
        <v>1452353.7648799999</v>
      </c>
      <c r="E38">
        <f t="shared" si="6"/>
        <v>0.38122582968308477</v>
      </c>
      <c r="F38">
        <v>3509721.6783330399</v>
      </c>
      <c r="G38">
        <f t="shared" si="7"/>
        <v>0.92126077759696046</v>
      </c>
      <c r="H38">
        <f t="shared" si="3"/>
        <v>0.46998925236028105</v>
      </c>
      <c r="I38" s="9">
        <v>104925</v>
      </c>
      <c r="J38">
        <f t="shared" si="8"/>
        <v>275.41581911210636</v>
      </c>
      <c r="K38">
        <f t="shared" si="4"/>
        <v>0.43736691034061825</v>
      </c>
      <c r="L38">
        <f t="shared" si="5"/>
        <v>0.42952733079466138</v>
      </c>
    </row>
    <row r="39" spans="1:12" x14ac:dyDescent="0.25">
      <c r="A39">
        <v>20</v>
      </c>
      <c r="B39" t="s">
        <v>76</v>
      </c>
      <c r="C39" s="2">
        <v>2847741.1752900002</v>
      </c>
      <c r="D39" s="2">
        <v>1085172.28938</v>
      </c>
      <c r="E39">
        <f t="shared" si="6"/>
        <v>0.38106422690239444</v>
      </c>
      <c r="F39">
        <v>3367397.0367597402</v>
      </c>
      <c r="G39">
        <f t="shared" si="7"/>
        <v>1.1824800181908459</v>
      </c>
      <c r="H39">
        <f t="shared" si="3"/>
        <v>0.6033960969810811</v>
      </c>
      <c r="I39" s="17">
        <v>52701</v>
      </c>
      <c r="J39">
        <f t="shared" si="8"/>
        <v>185.06246444476537</v>
      </c>
      <c r="K39">
        <f t="shared" si="4"/>
        <v>0.29320953142471323</v>
      </c>
      <c r="L39">
        <f t="shared" si="5"/>
        <v>0.4258899517693962</v>
      </c>
    </row>
    <row r="40" spans="1:12" x14ac:dyDescent="0.25">
      <c r="A40">
        <v>36</v>
      </c>
      <c r="B40" t="s">
        <v>89</v>
      </c>
      <c r="C40" s="2">
        <v>2079471.0711970001</v>
      </c>
      <c r="D40" s="2">
        <v>779693.53885799996</v>
      </c>
      <c r="E40">
        <f t="shared" si="6"/>
        <v>0.37494800945183965</v>
      </c>
      <c r="F40">
        <v>1779057.9763984401</v>
      </c>
      <c r="G40">
        <f t="shared" si="7"/>
        <v>0.85553389082463449</v>
      </c>
      <c r="H40">
        <f t="shared" si="3"/>
        <v>0.43642198315335173</v>
      </c>
      <c r="I40" s="9">
        <v>44958</v>
      </c>
      <c r="J40">
        <f t="shared" si="8"/>
        <v>216.19920864838457</v>
      </c>
      <c r="K40">
        <f t="shared" si="4"/>
        <v>0.34288772487856606</v>
      </c>
      <c r="L40">
        <f t="shared" si="5"/>
        <v>0.38475257249458578</v>
      </c>
    </row>
    <row r="41" spans="1:12" x14ac:dyDescent="0.25">
      <c r="A41">
        <v>47</v>
      </c>
      <c r="B41" t="s">
        <v>83</v>
      </c>
      <c r="C41" s="2">
        <v>3372133.9579340001</v>
      </c>
      <c r="D41" s="2">
        <v>1255181.8535800001</v>
      </c>
      <c r="E41">
        <f t="shared" si="6"/>
        <v>0.37222182429223849</v>
      </c>
      <c r="F41">
        <v>3063066.1099180402</v>
      </c>
      <c r="G41">
        <f t="shared" si="7"/>
        <v>0.90834650939984718</v>
      </c>
      <c r="H41">
        <f t="shared" si="3"/>
        <v>0.46339382789289996</v>
      </c>
      <c r="I41" s="9">
        <v>134625</v>
      </c>
      <c r="J41">
        <f t="shared" si="8"/>
        <v>399.22791229349758</v>
      </c>
      <c r="K41">
        <f t="shared" si="4"/>
        <v>0.63490718869369889</v>
      </c>
      <c r="L41">
        <f t="shared" si="5"/>
        <v>0.4901742802929458</v>
      </c>
    </row>
    <row r="42" spans="1:12" x14ac:dyDescent="0.25">
      <c r="A42">
        <v>29</v>
      </c>
      <c r="B42" t="s">
        <v>59</v>
      </c>
      <c r="C42" s="2">
        <v>3732645.0768619999</v>
      </c>
      <c r="D42" s="2">
        <v>1379498.365823</v>
      </c>
      <c r="E42">
        <f t="shared" si="6"/>
        <v>0.36957662392662616</v>
      </c>
      <c r="F42">
        <v>3215541.8666094998</v>
      </c>
      <c r="G42">
        <f t="shared" si="7"/>
        <v>0.86146467194056819</v>
      </c>
      <c r="H42">
        <f t="shared" si="3"/>
        <v>0.43945088252927256</v>
      </c>
      <c r="I42" s="9">
        <v>155452</v>
      </c>
      <c r="J42">
        <f t="shared" si="8"/>
        <v>416.46606307044618</v>
      </c>
      <c r="K42">
        <f t="shared" si="4"/>
        <v>0.66241039145259228</v>
      </c>
      <c r="L42">
        <f t="shared" si="5"/>
        <v>0.49047929930283035</v>
      </c>
    </row>
    <row r="43" spans="1:12" x14ac:dyDescent="0.25">
      <c r="A43">
        <v>12</v>
      </c>
      <c r="B43" t="s">
        <v>78</v>
      </c>
      <c r="C43" s="2">
        <v>2906631.4685960002</v>
      </c>
      <c r="D43" s="2">
        <v>1069806.1340399999</v>
      </c>
      <c r="E43">
        <f t="shared" si="6"/>
        <v>0.36805702601050827</v>
      </c>
      <c r="F43">
        <v>2892449.5952703902</v>
      </c>
      <c r="G43">
        <f t="shared" si="7"/>
        <v>0.99512085605662959</v>
      </c>
      <c r="H43">
        <f t="shared" si="3"/>
        <v>0.50771021038905129</v>
      </c>
      <c r="I43" s="9">
        <v>50105</v>
      </c>
      <c r="J43">
        <f t="shared" si="8"/>
        <v>172.38167459943719</v>
      </c>
      <c r="K43">
        <f t="shared" si="4"/>
        <v>0.2729775274950717</v>
      </c>
      <c r="L43">
        <f t="shared" si="5"/>
        <v>0.38291492129821042</v>
      </c>
    </row>
    <row r="44" spans="1:12" x14ac:dyDescent="0.25">
      <c r="A44">
        <v>19</v>
      </c>
      <c r="B44" t="s">
        <v>50</v>
      </c>
      <c r="C44" s="2">
        <v>4334033.5811750004</v>
      </c>
      <c r="D44" s="2">
        <v>1532672.04578</v>
      </c>
      <c r="E44">
        <f t="shared" si="6"/>
        <v>0.35363640291972015</v>
      </c>
      <c r="F44">
        <v>5002187.3330824999</v>
      </c>
      <c r="G44">
        <f t="shared" si="7"/>
        <v>1.1541644150635206</v>
      </c>
      <c r="H44">
        <f t="shared" si="3"/>
        <v>0.58893508232472136</v>
      </c>
      <c r="I44" s="17">
        <v>118109</v>
      </c>
      <c r="J44">
        <f t="shared" si="8"/>
        <v>272.51519349783041</v>
      </c>
      <c r="K44">
        <f t="shared" si="4"/>
        <v>0.4327390070678524</v>
      </c>
      <c r="L44">
        <f t="shared" si="5"/>
        <v>0.45843683077076464</v>
      </c>
    </row>
    <row r="45" spans="1:12" x14ac:dyDescent="0.25">
      <c r="A45">
        <v>67</v>
      </c>
      <c r="B45" t="s">
        <v>63</v>
      </c>
      <c r="C45" s="2">
        <v>5863865.4988660002</v>
      </c>
      <c r="D45" s="2">
        <v>2071086.2249</v>
      </c>
      <c r="E45">
        <f t="shared" si="6"/>
        <v>0.35319470156682869</v>
      </c>
      <c r="F45">
        <v>3508156.3238964798</v>
      </c>
      <c r="G45">
        <f t="shared" si="7"/>
        <v>0.5982668471121847</v>
      </c>
      <c r="H45">
        <f t="shared" si="3"/>
        <v>0.30503355843942304</v>
      </c>
      <c r="I45" s="9">
        <v>192425</v>
      </c>
      <c r="J45">
        <f t="shared" si="8"/>
        <v>328.15384329195928</v>
      </c>
      <c r="K45">
        <f t="shared" si="4"/>
        <v>0.52150961165992227</v>
      </c>
      <c r="L45">
        <f t="shared" si="5"/>
        <v>0.39324595722205796</v>
      </c>
    </row>
    <row r="46" spans="1:12" x14ac:dyDescent="0.25">
      <c r="A46">
        <v>50</v>
      </c>
      <c r="B46" t="s">
        <v>75</v>
      </c>
      <c r="C46" s="2">
        <v>3858577.5933940001</v>
      </c>
      <c r="D46" s="2">
        <v>1340072.7119800001</v>
      </c>
      <c r="E46">
        <f t="shared" si="6"/>
        <v>0.34729707503465646</v>
      </c>
      <c r="F46">
        <v>2624128.90675493</v>
      </c>
      <c r="G46">
        <f t="shared" si="7"/>
        <v>0.68007674933050899</v>
      </c>
      <c r="H46">
        <f t="shared" si="3"/>
        <v>0.34681455775964809</v>
      </c>
      <c r="I46" s="9">
        <v>97179</v>
      </c>
      <c r="J46">
        <f t="shared" si="8"/>
        <v>251.85187455183836</v>
      </c>
      <c r="K46">
        <f t="shared" si="4"/>
        <v>0.39977100150873762</v>
      </c>
      <c r="L46">
        <f t="shared" si="5"/>
        <v>0.36462754476768072</v>
      </c>
    </row>
    <row r="47" spans="1:12" x14ac:dyDescent="0.25">
      <c r="A47">
        <v>107</v>
      </c>
      <c r="B47" t="s">
        <v>20</v>
      </c>
      <c r="C47" s="2">
        <v>1739559.5405570001</v>
      </c>
      <c r="D47" s="2">
        <v>603653.86665800004</v>
      </c>
      <c r="E47">
        <f t="shared" si="6"/>
        <v>0.34701535221077429</v>
      </c>
      <c r="F47">
        <v>1832315.6218793599</v>
      </c>
      <c r="G47">
        <f t="shared" si="7"/>
        <v>1.0533215904140076</v>
      </c>
      <c r="H47">
        <f t="shared" si="3"/>
        <v>0.53743381079298314</v>
      </c>
      <c r="I47" s="9">
        <v>19350</v>
      </c>
      <c r="J47">
        <f t="shared" si="8"/>
        <v>111.23505432762714</v>
      </c>
      <c r="K47">
        <f t="shared" si="4"/>
        <v>0.17541904125619334</v>
      </c>
      <c r="L47">
        <f t="shared" si="5"/>
        <v>0.35328940141998361</v>
      </c>
    </row>
    <row r="48" spans="1:12" x14ac:dyDescent="0.25">
      <c r="A48">
        <v>33</v>
      </c>
      <c r="B48" t="s">
        <v>43</v>
      </c>
      <c r="C48" s="2">
        <v>2349163.4485010002</v>
      </c>
      <c r="D48" s="2">
        <v>799643.613136</v>
      </c>
      <c r="E48">
        <f t="shared" si="6"/>
        <v>0.34039505154324284</v>
      </c>
      <c r="F48">
        <v>1737953.80217733</v>
      </c>
      <c r="G48">
        <f t="shared" si="7"/>
        <v>0.73981816943657852</v>
      </c>
      <c r="H48">
        <f t="shared" si="3"/>
        <v>0.37732499922405416</v>
      </c>
      <c r="I48" s="9">
        <v>45981</v>
      </c>
      <c r="J48">
        <f t="shared" si="8"/>
        <v>195.73350687599216</v>
      </c>
      <c r="K48">
        <f t="shared" si="4"/>
        <v>0.31023501446128382</v>
      </c>
      <c r="L48">
        <f t="shared" si="5"/>
        <v>0.34265168840952692</v>
      </c>
    </row>
    <row r="49" spans="1:12" x14ac:dyDescent="0.25">
      <c r="A49">
        <v>114</v>
      </c>
      <c r="B49" t="s">
        <v>27</v>
      </c>
      <c r="C49" s="2">
        <v>2615813.655183</v>
      </c>
      <c r="D49" s="2">
        <v>888736.68486399995</v>
      </c>
      <c r="E49">
        <f t="shared" si="6"/>
        <v>0.33975535034884768</v>
      </c>
      <c r="F49">
        <v>2156736.6192827998</v>
      </c>
      <c r="G49">
        <f t="shared" si="7"/>
        <v>0.82449933503841899</v>
      </c>
      <c r="H49">
        <f t="shared" si="3"/>
        <v>0.42057237669926989</v>
      </c>
      <c r="I49" s="9">
        <v>51304</v>
      </c>
      <c r="J49">
        <f t="shared" si="8"/>
        <v>196.13017883879354</v>
      </c>
      <c r="K49">
        <f t="shared" si="4"/>
        <v>0.31086789843839135</v>
      </c>
      <c r="L49">
        <f t="shared" si="5"/>
        <v>0.35706520849550299</v>
      </c>
    </row>
    <row r="50" spans="1:12" x14ac:dyDescent="0.25">
      <c r="A50">
        <v>106</v>
      </c>
      <c r="B50" t="s">
        <v>37</v>
      </c>
      <c r="C50" s="2">
        <v>1928784.8239800001</v>
      </c>
      <c r="D50" s="2">
        <v>652583.22735900001</v>
      </c>
      <c r="E50">
        <f t="shared" si="6"/>
        <v>0.33833905122314811</v>
      </c>
      <c r="F50">
        <v>2085274.46212991</v>
      </c>
      <c r="G50">
        <f t="shared" si="7"/>
        <v>1.0811337979251607</v>
      </c>
      <c r="H50">
        <f t="shared" si="3"/>
        <v>0.55163773711007347</v>
      </c>
      <c r="I50" s="9">
        <v>25009</v>
      </c>
      <c r="J50">
        <f t="shared" si="8"/>
        <v>129.66194927018631</v>
      </c>
      <c r="K50">
        <f t="shared" si="4"/>
        <v>0.20481886693237542</v>
      </c>
      <c r="L50">
        <f t="shared" si="5"/>
        <v>0.36493188508853236</v>
      </c>
    </row>
    <row r="51" spans="1:12" x14ac:dyDescent="0.25">
      <c r="A51">
        <v>69</v>
      </c>
      <c r="B51" t="s">
        <v>127</v>
      </c>
      <c r="C51" s="2">
        <v>5598956.4435320003</v>
      </c>
      <c r="D51" s="2">
        <v>1884994.372583</v>
      </c>
      <c r="E51">
        <f t="shared" si="6"/>
        <v>0.33666887599394957</v>
      </c>
      <c r="F51">
        <v>3666048.2100075898</v>
      </c>
      <c r="G51">
        <f t="shared" si="7"/>
        <v>0.65477348269830971</v>
      </c>
      <c r="H51">
        <f t="shared" si="3"/>
        <v>0.33389196847286373</v>
      </c>
      <c r="I51" s="9">
        <v>185107</v>
      </c>
      <c r="J51">
        <f t="shared" si="8"/>
        <v>330.60982321775055</v>
      </c>
      <c r="K51">
        <f t="shared" si="4"/>
        <v>0.52542808961877252</v>
      </c>
      <c r="L51">
        <f t="shared" si="5"/>
        <v>0.39866297802852863</v>
      </c>
    </row>
    <row r="52" spans="1:12" x14ac:dyDescent="0.25">
      <c r="A52">
        <v>13</v>
      </c>
      <c r="B52" t="s">
        <v>87</v>
      </c>
      <c r="C52" s="2">
        <v>6722632.0786520001</v>
      </c>
      <c r="D52" s="2">
        <v>2245653.7630599998</v>
      </c>
      <c r="E52">
        <f t="shared" si="6"/>
        <v>0.33404382937914562</v>
      </c>
      <c r="F52">
        <v>8211597.1630370701</v>
      </c>
      <c r="G52">
        <f t="shared" si="7"/>
        <v>1.2214854341223493</v>
      </c>
      <c r="H52">
        <f t="shared" si="3"/>
        <v>0.62331648818470498</v>
      </c>
      <c r="I52" s="9">
        <v>102930</v>
      </c>
      <c r="J52">
        <f t="shared" si="8"/>
        <v>153.10967310982039</v>
      </c>
      <c r="K52">
        <f t="shared" si="4"/>
        <v>0.24222934740330607</v>
      </c>
      <c r="L52">
        <f t="shared" si="5"/>
        <v>0.39986322165571891</v>
      </c>
    </row>
    <row r="53" spans="1:12" x14ac:dyDescent="0.25">
      <c r="A53">
        <v>116</v>
      </c>
      <c r="B53" t="s">
        <v>106</v>
      </c>
      <c r="C53" s="2">
        <v>2002441.402852</v>
      </c>
      <c r="D53" s="2">
        <v>662781.72163799999</v>
      </c>
      <c r="E53">
        <f t="shared" si="6"/>
        <v>0.3309868247300648</v>
      </c>
      <c r="F53">
        <v>1120699.7007561701</v>
      </c>
      <c r="G53">
        <f t="shared" si="7"/>
        <v>0.55966666448266644</v>
      </c>
      <c r="H53">
        <f t="shared" si="3"/>
        <v>0.28532012326258416</v>
      </c>
      <c r="I53" s="18">
        <v>13725</v>
      </c>
      <c r="J53">
        <f t="shared" si="8"/>
        <v>68.541331498899353</v>
      </c>
      <c r="K53">
        <f t="shared" si="4"/>
        <v>0.10730186728062453</v>
      </c>
      <c r="L53">
        <f t="shared" si="5"/>
        <v>0.2412029384244245</v>
      </c>
    </row>
    <row r="54" spans="1:12" x14ac:dyDescent="0.25">
      <c r="A54">
        <v>48</v>
      </c>
      <c r="B54" t="s">
        <v>84</v>
      </c>
      <c r="C54" s="2">
        <v>4304383.1485310001</v>
      </c>
      <c r="D54" s="2">
        <v>1422674.32635</v>
      </c>
      <c r="E54">
        <f t="shared" si="6"/>
        <v>0.33051758573944101</v>
      </c>
      <c r="F54">
        <v>3799357.0433948599</v>
      </c>
      <c r="G54">
        <f t="shared" si="7"/>
        <v>0.88267166566979627</v>
      </c>
      <c r="H54">
        <f t="shared" si="3"/>
        <v>0.45028147108345901</v>
      </c>
      <c r="I54" s="9">
        <v>180880</v>
      </c>
      <c r="J54">
        <f t="shared" si="8"/>
        <v>420.22281418356249</v>
      </c>
      <c r="K54">
        <f t="shared" si="4"/>
        <v>0.66840422970796376</v>
      </c>
      <c r="L54">
        <f t="shared" si="5"/>
        <v>0.48306776217695457</v>
      </c>
    </row>
    <row r="55" spans="1:12" x14ac:dyDescent="0.25">
      <c r="A55">
        <v>46</v>
      </c>
      <c r="B55" t="s">
        <v>118</v>
      </c>
      <c r="C55" s="2">
        <v>5031965.7113720002</v>
      </c>
      <c r="D55" s="2">
        <v>1659018.94888</v>
      </c>
      <c r="E55">
        <f t="shared" si="6"/>
        <v>0.32969599636394525</v>
      </c>
      <c r="F55">
        <v>4724270.51447012</v>
      </c>
      <c r="G55">
        <f t="shared" si="7"/>
        <v>0.93885188919183138</v>
      </c>
      <c r="H55">
        <f t="shared" si="3"/>
        <v>0.47897317975364107</v>
      </c>
      <c r="I55" s="9">
        <v>137570</v>
      </c>
      <c r="J55">
        <f t="shared" si="8"/>
        <v>273.3921649924967</v>
      </c>
      <c r="K55">
        <f t="shared" si="4"/>
        <v>0.43413820151415172</v>
      </c>
      <c r="L55">
        <f t="shared" si="5"/>
        <v>0.41426912587724601</v>
      </c>
    </row>
    <row r="56" spans="1:12" x14ac:dyDescent="0.25">
      <c r="A56">
        <v>42</v>
      </c>
      <c r="B56" t="s">
        <v>129</v>
      </c>
      <c r="C56" s="2">
        <v>6638420.2161980001</v>
      </c>
      <c r="D56" s="2">
        <v>2165324.7898069997</v>
      </c>
      <c r="E56">
        <f t="shared" si="6"/>
        <v>0.32618073567014094</v>
      </c>
      <c r="F56">
        <v>4520289.4169671601</v>
      </c>
      <c r="G56">
        <f t="shared" si="7"/>
        <v>0.68092848445138809</v>
      </c>
      <c r="H56">
        <f t="shared" si="3"/>
        <v>0.34724954598896401</v>
      </c>
      <c r="I56" s="17">
        <v>138678</v>
      </c>
      <c r="J56">
        <f t="shared" si="8"/>
        <v>208.90211147167267</v>
      </c>
      <c r="K56">
        <f t="shared" si="4"/>
        <v>0.33124531927489603</v>
      </c>
      <c r="L56">
        <f t="shared" si="5"/>
        <v>0.33489186697800033</v>
      </c>
    </row>
    <row r="57" spans="1:12" x14ac:dyDescent="0.25">
      <c r="A57">
        <v>21</v>
      </c>
      <c r="B57" t="s">
        <v>35</v>
      </c>
      <c r="C57" s="2">
        <v>2748166.4578169999</v>
      </c>
      <c r="D57" s="2">
        <v>890421.18015799997</v>
      </c>
      <c r="E57">
        <f t="shared" si="6"/>
        <v>0.32400554836307266</v>
      </c>
      <c r="F57">
        <v>2090734.1040410199</v>
      </c>
      <c r="G57">
        <f t="shared" si="7"/>
        <v>0.76077418749291847</v>
      </c>
      <c r="H57">
        <f t="shared" si="3"/>
        <v>0.38802741240907379</v>
      </c>
      <c r="I57" s="9">
        <v>53559</v>
      </c>
      <c r="J57">
        <f t="shared" si="8"/>
        <v>194.88994142860062</v>
      </c>
      <c r="K57">
        <f t="shared" si="4"/>
        <v>0.30888911884636494</v>
      </c>
      <c r="L57">
        <f t="shared" si="5"/>
        <v>0.34030735987283717</v>
      </c>
    </row>
    <row r="58" spans="1:12" x14ac:dyDescent="0.25">
      <c r="A58">
        <v>112</v>
      </c>
      <c r="B58" t="s">
        <v>119</v>
      </c>
      <c r="C58" s="2">
        <v>4776034.4507259997</v>
      </c>
      <c r="D58" s="2">
        <v>1532873.78672</v>
      </c>
      <c r="E58">
        <f t="shared" si="6"/>
        <v>0.3209511578139872</v>
      </c>
      <c r="F58">
        <v>3361336.2166356901</v>
      </c>
      <c r="G58">
        <f t="shared" si="7"/>
        <v>0.70379228862654819</v>
      </c>
      <c r="H58">
        <f t="shared" si="3"/>
        <v>0.35892628145493255</v>
      </c>
      <c r="I58" s="9">
        <v>24283</v>
      </c>
      <c r="J58">
        <f t="shared" si="8"/>
        <v>50.843435596049289</v>
      </c>
      <c r="K58">
        <f t="shared" si="4"/>
        <v>7.9065148289120576E-2</v>
      </c>
      <c r="L58">
        <f t="shared" si="5"/>
        <v>0.25298086251934676</v>
      </c>
    </row>
    <row r="59" spans="1:12" x14ac:dyDescent="0.25">
      <c r="A59">
        <v>59</v>
      </c>
      <c r="B59" t="s">
        <v>80</v>
      </c>
      <c r="C59" s="2">
        <v>2164934.2975010001</v>
      </c>
      <c r="D59" s="2">
        <v>677012.54396299995</v>
      </c>
      <c r="E59">
        <f t="shared" si="6"/>
        <v>0.3127173627137233</v>
      </c>
      <c r="F59">
        <v>1240127.0310330901</v>
      </c>
      <c r="G59">
        <f t="shared" si="7"/>
        <v>0.57282432656943816</v>
      </c>
      <c r="H59">
        <f t="shared" si="3"/>
        <v>0.29203985101920804</v>
      </c>
      <c r="I59" s="9">
        <v>65802</v>
      </c>
      <c r="J59">
        <f t="shared" si="8"/>
        <v>303.94455885315199</v>
      </c>
      <c r="K59">
        <f t="shared" si="4"/>
        <v>0.48288407304016434</v>
      </c>
      <c r="L59">
        <f t="shared" si="5"/>
        <v>0.36254709559103188</v>
      </c>
    </row>
    <row r="60" spans="1:12" x14ac:dyDescent="0.25">
      <c r="A60">
        <v>9</v>
      </c>
      <c r="B60" t="s">
        <v>103</v>
      </c>
      <c r="C60" s="2">
        <v>3557883.9591450002</v>
      </c>
      <c r="D60" s="2">
        <v>1109635.2065300001</v>
      </c>
      <c r="E60">
        <f t="shared" si="6"/>
        <v>0.31188066257131614</v>
      </c>
      <c r="F60">
        <v>2940005.3325911402</v>
      </c>
      <c r="G60">
        <f t="shared" si="7"/>
        <v>0.82633536291544951</v>
      </c>
      <c r="H60">
        <f t="shared" si="3"/>
        <v>0.4215100514477057</v>
      </c>
      <c r="I60" s="9">
        <v>106799</v>
      </c>
      <c r="J60">
        <f t="shared" si="8"/>
        <v>300.17561344430413</v>
      </c>
      <c r="K60">
        <f t="shared" si="4"/>
        <v>0.47687077897469199</v>
      </c>
      <c r="L60">
        <f t="shared" si="5"/>
        <v>0.40342049766457128</v>
      </c>
    </row>
    <row r="61" spans="1:12" x14ac:dyDescent="0.25">
      <c r="A61">
        <v>68</v>
      </c>
      <c r="B61" t="s">
        <v>56</v>
      </c>
      <c r="C61" s="2">
        <v>2108622.1096359999</v>
      </c>
      <c r="D61" s="2">
        <v>655823.666631</v>
      </c>
      <c r="E61">
        <f t="shared" si="6"/>
        <v>0.31102000858001594</v>
      </c>
      <c r="F61">
        <v>1046633.3524718001</v>
      </c>
      <c r="G61">
        <f t="shared" si="7"/>
        <v>0.49635890076694433</v>
      </c>
      <c r="H61">
        <f t="shared" si="3"/>
        <v>0.25298832037504698</v>
      </c>
      <c r="I61" s="9">
        <v>55590</v>
      </c>
      <c r="J61">
        <f t="shared" si="8"/>
        <v>263.63187479617295</v>
      </c>
      <c r="K61">
        <f t="shared" si="4"/>
        <v>0.41856580957208239</v>
      </c>
      <c r="L61">
        <f t="shared" si="5"/>
        <v>0.32752471284238177</v>
      </c>
    </row>
    <row r="62" spans="1:12" x14ac:dyDescent="0.25">
      <c r="A62">
        <v>73</v>
      </c>
      <c r="B62" t="s">
        <v>95</v>
      </c>
      <c r="C62" s="2">
        <v>5550406.9751509996</v>
      </c>
      <c r="D62" s="2">
        <v>1713674.77657</v>
      </c>
      <c r="E62">
        <f t="shared" si="6"/>
        <v>0.30874758990504103</v>
      </c>
      <c r="F62">
        <v>4748233.3268927298</v>
      </c>
      <c r="G62">
        <f t="shared" si="7"/>
        <v>0.85547480538822174</v>
      </c>
      <c r="H62">
        <f t="shared" si="3"/>
        <v>0.43639180772823011</v>
      </c>
      <c r="I62" s="9">
        <v>147912</v>
      </c>
      <c r="J62">
        <f t="shared" si="8"/>
        <v>266.48856680635754</v>
      </c>
      <c r="K62">
        <f t="shared" si="4"/>
        <v>0.42312361745950849</v>
      </c>
      <c r="L62">
        <f t="shared" si="5"/>
        <v>0.38942100503092658</v>
      </c>
    </row>
    <row r="63" spans="1:12" x14ac:dyDescent="0.25">
      <c r="A63">
        <v>11</v>
      </c>
      <c r="B63" t="s">
        <v>93</v>
      </c>
      <c r="C63" s="2">
        <v>2752775.0549960001</v>
      </c>
      <c r="D63" s="2">
        <v>841902.10178899998</v>
      </c>
      <c r="E63">
        <f t="shared" si="6"/>
        <v>0.30583759477950634</v>
      </c>
      <c r="F63">
        <v>1948118.7618263699</v>
      </c>
      <c r="G63">
        <f t="shared" si="7"/>
        <v>0.70769268207757741</v>
      </c>
      <c r="H63">
        <f t="shared" si="3"/>
        <v>0.36091824491787822</v>
      </c>
      <c r="I63" s="9">
        <v>68838</v>
      </c>
      <c r="J63">
        <f t="shared" si="8"/>
        <v>250.06765400269884</v>
      </c>
      <c r="K63">
        <f t="shared" si="4"/>
        <v>0.39692430523809186</v>
      </c>
      <c r="L63">
        <f t="shared" si="5"/>
        <v>0.35456004831182542</v>
      </c>
    </row>
    <row r="64" spans="1:12" x14ac:dyDescent="0.25">
      <c r="A64">
        <v>88</v>
      </c>
      <c r="B64" t="s">
        <v>30</v>
      </c>
      <c r="C64" s="2">
        <v>3359784.8590770001</v>
      </c>
      <c r="D64" s="2">
        <v>1016501.67227</v>
      </c>
      <c r="E64">
        <f t="shared" si="6"/>
        <v>0.30254963186817063</v>
      </c>
      <c r="F64">
        <v>5615663.1897190996</v>
      </c>
      <c r="G64">
        <f t="shared" si="7"/>
        <v>1.6714353523403382</v>
      </c>
      <c r="H64">
        <f t="shared" si="3"/>
        <v>0.85310966379603459</v>
      </c>
      <c r="I64" s="17">
        <v>28050</v>
      </c>
      <c r="J64">
        <f t="shared" si="8"/>
        <v>83.487488564091848</v>
      </c>
      <c r="K64">
        <f t="shared" si="4"/>
        <v>0.13114822954704278</v>
      </c>
      <c r="L64">
        <f t="shared" si="5"/>
        <v>0.4289358417370826</v>
      </c>
    </row>
    <row r="65" spans="1:12" x14ac:dyDescent="0.25">
      <c r="A65">
        <v>96</v>
      </c>
      <c r="B65" t="s">
        <v>100</v>
      </c>
      <c r="C65" s="2">
        <v>2001371.254244</v>
      </c>
      <c r="D65" s="2">
        <v>603429.56762799993</v>
      </c>
      <c r="E65">
        <f t="shared" si="6"/>
        <v>0.30150806170939037</v>
      </c>
      <c r="F65">
        <v>1210244.4308615299</v>
      </c>
      <c r="G65">
        <f t="shared" si="7"/>
        <v>0.60470761149144658</v>
      </c>
      <c r="H65">
        <f t="shared" si="3"/>
        <v>0.30832291052095379</v>
      </c>
      <c r="I65" s="9">
        <v>42098</v>
      </c>
      <c r="J65">
        <f t="shared" si="8"/>
        <v>210.34578122739225</v>
      </c>
      <c r="K65">
        <f t="shared" si="4"/>
        <v>0.3335486720255596</v>
      </c>
      <c r="L65">
        <f t="shared" si="5"/>
        <v>0.31445988141863457</v>
      </c>
    </row>
    <row r="66" spans="1:12" x14ac:dyDescent="0.25">
      <c r="A66">
        <v>54</v>
      </c>
      <c r="B66" t="s">
        <v>123</v>
      </c>
      <c r="C66" s="2">
        <v>3628884.9790750002</v>
      </c>
      <c r="D66" s="2">
        <v>1083177.6894499999</v>
      </c>
      <c r="E66">
        <f t="shared" ref="E66:E97" si="9">D66/C66</f>
        <v>0.29848774367219022</v>
      </c>
      <c r="F66">
        <v>2268741.1633716398</v>
      </c>
      <c r="G66">
        <f t="shared" ref="G66:G97" si="10">F66/C66</f>
        <v>0.6251896040942968</v>
      </c>
      <c r="H66">
        <f t="shared" si="3"/>
        <v>0.3187832349537198</v>
      </c>
      <c r="I66" s="9">
        <v>91909</v>
      </c>
      <c r="J66">
        <f t="shared" ref="J66:J97" si="11">I66/(C66/10000)</f>
        <v>253.27063417542522</v>
      </c>
      <c r="K66">
        <f t="shared" si="4"/>
        <v>0.4020346105291332</v>
      </c>
      <c r="L66">
        <f t="shared" si="5"/>
        <v>0.33976852971834776</v>
      </c>
    </row>
    <row r="67" spans="1:12" x14ac:dyDescent="0.25">
      <c r="A67">
        <v>32</v>
      </c>
      <c r="B67" t="s">
        <v>114</v>
      </c>
      <c r="C67" s="2">
        <v>4000322.3168290001</v>
      </c>
      <c r="D67" s="2">
        <v>1186350.4268189999</v>
      </c>
      <c r="E67">
        <f t="shared" si="9"/>
        <v>0.29656370983611224</v>
      </c>
      <c r="F67">
        <v>2357663.1972271102</v>
      </c>
      <c r="G67">
        <f t="shared" si="10"/>
        <v>0.58936830847570232</v>
      </c>
      <c r="H67">
        <f t="shared" ref="H67:H113" si="12">(G67-$G$114)/($G$115-$G$114)</f>
        <v>0.30048900054801181</v>
      </c>
      <c r="I67" s="9">
        <v>88857</v>
      </c>
      <c r="J67">
        <f t="shared" si="11"/>
        <v>222.1246013757104</v>
      </c>
      <c r="K67">
        <f t="shared" ref="K67:K114" si="13">(J67-$J$114)/($J$115-$J$114)</f>
        <v>0.35234159726397524</v>
      </c>
      <c r="L67">
        <f t="shared" ref="L67:L114" si="14">(AVERAGE(E67,H67,K67))</f>
        <v>0.31646476921603311</v>
      </c>
    </row>
    <row r="68" spans="1:12" x14ac:dyDescent="0.25">
      <c r="A68">
        <v>62</v>
      </c>
      <c r="B68" t="s">
        <v>125</v>
      </c>
      <c r="C68" s="2">
        <v>3272483.2472089999</v>
      </c>
      <c r="D68" s="2">
        <v>962456.07574500004</v>
      </c>
      <c r="E68">
        <f t="shared" si="9"/>
        <v>0.29410573043142363</v>
      </c>
      <c r="F68">
        <v>1701804.4741748001</v>
      </c>
      <c r="G68">
        <f t="shared" si="10"/>
        <v>0.52003458707579842</v>
      </c>
      <c r="H68">
        <f t="shared" si="12"/>
        <v>0.26507969081742022</v>
      </c>
      <c r="I68" s="18">
        <v>50844</v>
      </c>
      <c r="J68">
        <f t="shared" si="11"/>
        <v>155.36825144441391</v>
      </c>
      <c r="K68">
        <f t="shared" si="13"/>
        <v>0.24583287417870914</v>
      </c>
      <c r="L68">
        <f t="shared" si="14"/>
        <v>0.26833943180918435</v>
      </c>
    </row>
    <row r="69" spans="1:12" x14ac:dyDescent="0.25">
      <c r="A69">
        <v>57</v>
      </c>
      <c r="B69" t="s">
        <v>91</v>
      </c>
      <c r="C69" s="2">
        <v>5357986.1238329997</v>
      </c>
      <c r="D69" s="2">
        <v>1568589.5639599999</v>
      </c>
      <c r="E69">
        <f t="shared" si="9"/>
        <v>0.29275730240933534</v>
      </c>
      <c r="F69">
        <v>3228475.1419810001</v>
      </c>
      <c r="G69">
        <f t="shared" si="10"/>
        <v>0.60255384530025835</v>
      </c>
      <c r="H69">
        <f t="shared" si="12"/>
        <v>0.30722296416568479</v>
      </c>
      <c r="I69" s="9">
        <v>120519</v>
      </c>
      <c r="J69">
        <f t="shared" si="11"/>
        <v>224.93339328356274</v>
      </c>
      <c r="K69">
        <f t="shared" si="13"/>
        <v>0.3568229812795104</v>
      </c>
      <c r="L69">
        <f t="shared" si="14"/>
        <v>0.31893441595151018</v>
      </c>
    </row>
    <row r="70" spans="1:12" x14ac:dyDescent="0.25">
      <c r="A70">
        <v>71</v>
      </c>
      <c r="B70" t="s">
        <v>58</v>
      </c>
      <c r="C70" s="2">
        <v>7263801.4887009999</v>
      </c>
      <c r="D70" s="2">
        <v>2087577.4719499999</v>
      </c>
      <c r="E70">
        <f t="shared" si="9"/>
        <v>0.28739462046110043</v>
      </c>
      <c r="F70">
        <v>5704610.6295441296</v>
      </c>
      <c r="G70">
        <f t="shared" si="10"/>
        <v>0.78534781524767361</v>
      </c>
      <c r="H70">
        <f t="shared" si="12"/>
        <v>0.40057736903629149</v>
      </c>
      <c r="I70" s="9">
        <v>258785</v>
      </c>
      <c r="J70">
        <f t="shared" si="11"/>
        <v>356.26661934876063</v>
      </c>
      <c r="K70">
        <f t="shared" si="13"/>
        <v>0.56636311073938883</v>
      </c>
      <c r="L70">
        <f t="shared" si="14"/>
        <v>0.41811170007892695</v>
      </c>
    </row>
    <row r="71" spans="1:12" x14ac:dyDescent="0.25">
      <c r="A71">
        <v>51</v>
      </c>
      <c r="B71" t="s">
        <v>66</v>
      </c>
      <c r="C71" s="2">
        <v>3649394.8584670001</v>
      </c>
      <c r="D71" s="2">
        <v>1045732.759352</v>
      </c>
      <c r="E71">
        <f t="shared" si="9"/>
        <v>0.286549633544253</v>
      </c>
      <c r="F71">
        <v>2287461.16445196</v>
      </c>
      <c r="G71">
        <f t="shared" si="10"/>
        <v>0.62680560837224752</v>
      </c>
      <c r="H71">
        <f t="shared" si="12"/>
        <v>0.31960854181520898</v>
      </c>
      <c r="I71" s="9">
        <v>69133</v>
      </c>
      <c r="J71">
        <f t="shared" si="11"/>
        <v>189.43688661040278</v>
      </c>
      <c r="K71">
        <f t="shared" si="13"/>
        <v>0.30018885428429781</v>
      </c>
      <c r="L71">
        <f t="shared" si="14"/>
        <v>0.30211567654791999</v>
      </c>
    </row>
    <row r="72" spans="1:12" x14ac:dyDescent="0.25">
      <c r="A72">
        <v>115</v>
      </c>
      <c r="B72" t="s">
        <v>74</v>
      </c>
      <c r="C72" s="2">
        <v>2721091.5524690002</v>
      </c>
      <c r="D72" s="2">
        <v>733997.66889900004</v>
      </c>
      <c r="E72">
        <f t="shared" si="9"/>
        <v>0.26974383432009202</v>
      </c>
      <c r="F72">
        <v>1429450.2866206199</v>
      </c>
      <c r="G72">
        <f t="shared" si="10"/>
        <v>0.52532237855929498</v>
      </c>
      <c r="H72">
        <f t="shared" si="12"/>
        <v>0.26778021002581476</v>
      </c>
      <c r="I72" s="9">
        <v>20782</v>
      </c>
      <c r="J72">
        <f t="shared" si="11"/>
        <v>76.373762511383774</v>
      </c>
      <c r="K72">
        <f t="shared" si="13"/>
        <v>0.11979838973357033</v>
      </c>
      <c r="L72">
        <f t="shared" si="14"/>
        <v>0.21910747802649241</v>
      </c>
    </row>
    <row r="73" spans="1:12" x14ac:dyDescent="0.25">
      <c r="A73">
        <v>113</v>
      </c>
      <c r="B73" t="s">
        <v>85</v>
      </c>
      <c r="C73" s="2">
        <v>2772278.9457999999</v>
      </c>
      <c r="D73" s="2">
        <v>740660.75964099995</v>
      </c>
      <c r="E73">
        <f t="shared" si="9"/>
        <v>0.26716675129791695</v>
      </c>
      <c r="F73">
        <v>1819777.80424721</v>
      </c>
      <c r="G73">
        <f t="shared" si="10"/>
        <v>0.65641944401163954</v>
      </c>
      <c r="H73">
        <f t="shared" si="12"/>
        <v>0.33473257464214906</v>
      </c>
      <c r="I73" s="11">
        <v>26207</v>
      </c>
      <c r="J73">
        <f t="shared" si="11"/>
        <v>94.532334272146684</v>
      </c>
      <c r="K73">
        <f t="shared" si="13"/>
        <v>0.14877010992620354</v>
      </c>
      <c r="L73">
        <f t="shared" si="14"/>
        <v>0.2502231452887565</v>
      </c>
    </row>
    <row r="74" spans="1:12" x14ac:dyDescent="0.25">
      <c r="A74">
        <v>49</v>
      </c>
      <c r="B74" t="s">
        <v>49</v>
      </c>
      <c r="C74" s="2">
        <v>2105837.333513</v>
      </c>
      <c r="D74" s="2">
        <v>554882.60018399998</v>
      </c>
      <c r="E74">
        <f t="shared" si="9"/>
        <v>0.26349737054871836</v>
      </c>
      <c r="F74">
        <v>1163452.6801048799</v>
      </c>
      <c r="G74">
        <f t="shared" si="10"/>
        <v>0.5524893407431356</v>
      </c>
      <c r="H74">
        <f t="shared" si="12"/>
        <v>0.28165460417319443</v>
      </c>
      <c r="I74" s="9">
        <v>54553</v>
      </c>
      <c r="J74">
        <f t="shared" si="11"/>
        <v>259.05609674510612</v>
      </c>
      <c r="K74">
        <f t="shared" si="13"/>
        <v>0.41126522651380715</v>
      </c>
      <c r="L74">
        <f t="shared" si="14"/>
        <v>0.31880573374523996</v>
      </c>
    </row>
    <row r="75" spans="1:12" x14ac:dyDescent="0.25">
      <c r="A75">
        <v>18</v>
      </c>
      <c r="B75" t="s">
        <v>72</v>
      </c>
      <c r="C75" s="2">
        <v>3286562.3146390002</v>
      </c>
      <c r="D75" s="2">
        <v>827416.03575499996</v>
      </c>
      <c r="E75">
        <f t="shared" si="9"/>
        <v>0.25175729426140037</v>
      </c>
      <c r="F75">
        <v>3256570.2642687499</v>
      </c>
      <c r="G75">
        <f t="shared" si="10"/>
        <v>0.99087433996408347</v>
      </c>
      <c r="H75">
        <f t="shared" si="12"/>
        <v>0.50554147920657766</v>
      </c>
      <c r="I75" s="9">
        <v>68204</v>
      </c>
      <c r="J75">
        <f t="shared" si="11"/>
        <v>207.52383028371577</v>
      </c>
      <c r="K75">
        <f t="shared" si="13"/>
        <v>0.32904629297203775</v>
      </c>
      <c r="L75">
        <f t="shared" si="14"/>
        <v>0.36211502214667196</v>
      </c>
    </row>
    <row r="76" spans="1:12" x14ac:dyDescent="0.25">
      <c r="A76">
        <v>90</v>
      </c>
      <c r="B76" t="s">
        <v>42</v>
      </c>
      <c r="C76" s="2">
        <v>2851990.0515720001</v>
      </c>
      <c r="D76" s="2">
        <v>708136.92338599998</v>
      </c>
      <c r="E76">
        <f t="shared" si="9"/>
        <v>0.2482957200343946</v>
      </c>
      <c r="F76">
        <v>2993086.7059538402</v>
      </c>
      <c r="G76">
        <f t="shared" si="10"/>
        <v>1.0494730527913547</v>
      </c>
      <c r="H76">
        <f t="shared" si="12"/>
        <v>0.53546833053404319</v>
      </c>
      <c r="I76" s="9">
        <v>35575</v>
      </c>
      <c r="J76">
        <f t="shared" si="11"/>
        <v>124.73746176074937</v>
      </c>
      <c r="K76">
        <f t="shared" si="13"/>
        <v>0.1969619233304668</v>
      </c>
      <c r="L76">
        <f t="shared" si="14"/>
        <v>0.32690865796630153</v>
      </c>
    </row>
    <row r="77" spans="1:12" x14ac:dyDescent="0.25">
      <c r="A77">
        <v>74</v>
      </c>
      <c r="B77" t="s">
        <v>96</v>
      </c>
      <c r="C77" s="2">
        <v>5876344.9717030004</v>
      </c>
      <c r="D77" s="2">
        <v>1452491.3306199999</v>
      </c>
      <c r="E77">
        <f t="shared" si="9"/>
        <v>0.24717598058220519</v>
      </c>
      <c r="F77">
        <v>3906399.57274778</v>
      </c>
      <c r="G77">
        <f t="shared" si="10"/>
        <v>0.6647668902283117</v>
      </c>
      <c r="H77">
        <f t="shared" si="12"/>
        <v>0.33899568503890337</v>
      </c>
      <c r="I77" s="9">
        <v>128706</v>
      </c>
      <c r="J77">
        <f t="shared" si="11"/>
        <v>219.02390111501609</v>
      </c>
      <c r="K77">
        <f t="shared" si="13"/>
        <v>0.34739447798953038</v>
      </c>
      <c r="L77">
        <f t="shared" si="14"/>
        <v>0.31118871453687963</v>
      </c>
    </row>
    <row r="78" spans="1:12" x14ac:dyDescent="0.25">
      <c r="A78">
        <v>65</v>
      </c>
      <c r="B78" t="s">
        <v>69</v>
      </c>
      <c r="C78" s="2">
        <v>3062641.9086589999</v>
      </c>
      <c r="D78" s="2">
        <v>753405.57450799993</v>
      </c>
      <c r="E78">
        <f t="shared" si="9"/>
        <v>0.24599858454816353</v>
      </c>
      <c r="F78">
        <v>2086636.34673173</v>
      </c>
      <c r="G78">
        <f t="shared" si="10"/>
        <v>0.68131907319369867</v>
      </c>
      <c r="H78">
        <f t="shared" si="12"/>
        <v>0.34744902291699425</v>
      </c>
      <c r="I78" s="9">
        <v>73280</v>
      </c>
      <c r="J78">
        <f t="shared" si="11"/>
        <v>239.27054544906355</v>
      </c>
      <c r="K78">
        <f t="shared" si="13"/>
        <v>0.37969768565442336</v>
      </c>
      <c r="L78">
        <f t="shared" si="14"/>
        <v>0.32438176437319372</v>
      </c>
    </row>
    <row r="79" spans="1:12" x14ac:dyDescent="0.25">
      <c r="A79">
        <v>27</v>
      </c>
      <c r="B79" t="s">
        <v>31</v>
      </c>
      <c r="C79" s="2">
        <v>6529011.3073899997</v>
      </c>
      <c r="D79" s="2">
        <v>1598627.7800790002</v>
      </c>
      <c r="E79">
        <f t="shared" si="9"/>
        <v>0.24484990220028557</v>
      </c>
      <c r="F79">
        <v>4797340.3981272597</v>
      </c>
      <c r="G79">
        <f t="shared" si="10"/>
        <v>0.73477287329818042</v>
      </c>
      <c r="H79">
        <f t="shared" si="12"/>
        <v>0.37474832441070216</v>
      </c>
      <c r="I79" s="9">
        <v>154994</v>
      </c>
      <c r="J79">
        <f t="shared" si="11"/>
        <v>237.39275780479466</v>
      </c>
      <c r="K79">
        <f t="shared" si="13"/>
        <v>0.37670170453169566</v>
      </c>
      <c r="L79">
        <f t="shared" si="14"/>
        <v>0.33209997704756117</v>
      </c>
    </row>
    <row r="80" spans="1:12" x14ac:dyDescent="0.25">
      <c r="A80">
        <v>110</v>
      </c>
      <c r="B80" t="s">
        <v>53</v>
      </c>
      <c r="C80" s="2">
        <v>2257012.5381100001</v>
      </c>
      <c r="D80" s="2">
        <v>545778.98321199999</v>
      </c>
      <c r="E80">
        <f t="shared" si="9"/>
        <v>0.24181477683284378</v>
      </c>
      <c r="F80">
        <v>2370061.0285837702</v>
      </c>
      <c r="G80">
        <f t="shared" si="10"/>
        <v>1.0500876661360667</v>
      </c>
      <c r="H80">
        <f t="shared" si="12"/>
        <v>0.53578221869478304</v>
      </c>
      <c r="I80" s="9">
        <v>47984</v>
      </c>
      <c r="J80">
        <f t="shared" si="11"/>
        <v>212.59961648321777</v>
      </c>
      <c r="K80">
        <f t="shared" si="13"/>
        <v>0.3371446312921999</v>
      </c>
      <c r="L80">
        <f t="shared" si="14"/>
        <v>0.37158054227327558</v>
      </c>
    </row>
    <row r="81" spans="1:12" x14ac:dyDescent="0.25">
      <c r="A81">
        <v>91</v>
      </c>
      <c r="B81" t="s">
        <v>22</v>
      </c>
      <c r="C81" s="2">
        <v>1461892.7367070001</v>
      </c>
      <c r="D81" s="2">
        <v>352433.147673</v>
      </c>
      <c r="E81">
        <f t="shared" si="9"/>
        <v>0.24108003195013919</v>
      </c>
      <c r="F81">
        <v>1914736.5043893401</v>
      </c>
      <c r="G81">
        <f t="shared" si="10"/>
        <v>1.3097653858670899</v>
      </c>
      <c r="H81">
        <f t="shared" si="12"/>
        <v>0.66840179575533731</v>
      </c>
      <c r="I81" s="9">
        <v>5207</v>
      </c>
      <c r="J81">
        <f t="shared" si="11"/>
        <v>35.618208294331332</v>
      </c>
      <c r="K81">
        <f t="shared" si="13"/>
        <v>5.4773533779671944E-2</v>
      </c>
      <c r="L81">
        <f t="shared" si="14"/>
        <v>0.3214184538283828</v>
      </c>
    </row>
    <row r="82" spans="1:12" x14ac:dyDescent="0.25">
      <c r="A82">
        <v>76</v>
      </c>
      <c r="B82" t="s">
        <v>60</v>
      </c>
      <c r="C82" s="2">
        <v>3599678.43163</v>
      </c>
      <c r="D82" s="2">
        <v>867558.166387</v>
      </c>
      <c r="E82">
        <f t="shared" si="9"/>
        <v>0.2410099076528216</v>
      </c>
      <c r="F82">
        <v>1397740.2647056701</v>
      </c>
      <c r="G82">
        <f t="shared" si="10"/>
        <v>0.38829586899315</v>
      </c>
      <c r="H82">
        <f t="shared" si="12"/>
        <v>0.19779962885169902</v>
      </c>
      <c r="I82" s="9">
        <v>40162</v>
      </c>
      <c r="J82">
        <f t="shared" si="11"/>
        <v>111.57107714706036</v>
      </c>
      <c r="K82">
        <f t="shared" si="13"/>
        <v>0.175955160463762</v>
      </c>
      <c r="L82">
        <f t="shared" si="14"/>
        <v>0.20492156565609421</v>
      </c>
    </row>
    <row r="83" spans="1:12" x14ac:dyDescent="0.25">
      <c r="A83">
        <v>58</v>
      </c>
      <c r="B83" t="s">
        <v>81</v>
      </c>
      <c r="C83" s="2">
        <v>4930356.1903210003</v>
      </c>
      <c r="D83" s="2">
        <v>1185996.9243399999</v>
      </c>
      <c r="E83">
        <f t="shared" si="9"/>
        <v>0.24054994782492242</v>
      </c>
      <c r="F83">
        <v>2423188.7330285902</v>
      </c>
      <c r="G83">
        <f t="shared" si="10"/>
        <v>0.49148350331881879</v>
      </c>
      <c r="H83">
        <f t="shared" si="12"/>
        <v>0.25049841423969488</v>
      </c>
      <c r="I83" s="9">
        <v>79703</v>
      </c>
      <c r="J83">
        <f t="shared" si="11"/>
        <v>161.6576914999944</v>
      </c>
      <c r="K83">
        <f t="shared" si="13"/>
        <v>0.25586757844175861</v>
      </c>
      <c r="L83">
        <f t="shared" si="14"/>
        <v>0.24897198016879196</v>
      </c>
    </row>
    <row r="84" spans="1:12" x14ac:dyDescent="0.25">
      <c r="A84">
        <v>92</v>
      </c>
      <c r="B84" t="s">
        <v>101</v>
      </c>
      <c r="C84" s="2">
        <v>858972.81450400001</v>
      </c>
      <c r="D84" s="2">
        <v>206447.98678199999</v>
      </c>
      <c r="E84">
        <f t="shared" si="9"/>
        <v>0.24034286451918743</v>
      </c>
      <c r="F84">
        <v>606669.12447965995</v>
      </c>
      <c r="G84">
        <f t="shared" si="10"/>
        <v>0.70627278795775539</v>
      </c>
      <c r="H84">
        <f t="shared" si="12"/>
        <v>0.36019309314961478</v>
      </c>
      <c r="I84" s="9">
        <v>11710</v>
      </c>
      <c r="J84">
        <f t="shared" si="11"/>
        <v>136.32561825325928</v>
      </c>
      <c r="K84">
        <f t="shared" si="13"/>
        <v>0.21545064765706209</v>
      </c>
      <c r="L84">
        <f t="shared" si="14"/>
        <v>0.27199553510862146</v>
      </c>
    </row>
    <row r="85" spans="1:12" x14ac:dyDescent="0.25">
      <c r="A85">
        <v>25</v>
      </c>
      <c r="B85" t="s">
        <v>97</v>
      </c>
      <c r="C85" s="2">
        <v>3934775.9342660001</v>
      </c>
      <c r="D85" s="2">
        <v>940543.62645400001</v>
      </c>
      <c r="E85">
        <f t="shared" si="9"/>
        <v>0.23903359229766424</v>
      </c>
      <c r="F85">
        <v>2506608.5462426199</v>
      </c>
      <c r="G85">
        <f t="shared" si="10"/>
        <v>0.63703971664912784</v>
      </c>
      <c r="H85">
        <f t="shared" si="12"/>
        <v>0.32483518626001401</v>
      </c>
      <c r="I85" s="9">
        <v>36507</v>
      </c>
      <c r="J85">
        <f t="shared" si="11"/>
        <v>92.780378374480634</v>
      </c>
      <c r="K85">
        <f t="shared" si="13"/>
        <v>0.14597489140760339</v>
      </c>
      <c r="L85">
        <f t="shared" si="14"/>
        <v>0.2366145566550939</v>
      </c>
    </row>
    <row r="86" spans="1:12" x14ac:dyDescent="0.25">
      <c r="A86">
        <v>14</v>
      </c>
      <c r="B86" t="s">
        <v>94</v>
      </c>
      <c r="C86" s="2">
        <v>4926919.8058780003</v>
      </c>
      <c r="D86" s="2">
        <v>1156639.52618</v>
      </c>
      <c r="E86">
        <f t="shared" si="9"/>
        <v>0.23475915414740173</v>
      </c>
      <c r="F86">
        <v>4357189.7164191101</v>
      </c>
      <c r="G86">
        <f t="shared" si="10"/>
        <v>0.88436383949680264</v>
      </c>
      <c r="H86">
        <f t="shared" si="12"/>
        <v>0.45114567836887021</v>
      </c>
      <c r="I86" s="17">
        <v>41417</v>
      </c>
      <c r="J86">
        <f t="shared" si="11"/>
        <v>84.062663148257386</v>
      </c>
      <c r="K86">
        <f t="shared" si="13"/>
        <v>0.13206591169373921</v>
      </c>
      <c r="L86">
        <f t="shared" si="14"/>
        <v>0.27265691473667042</v>
      </c>
    </row>
    <row r="87" spans="1:12" x14ac:dyDescent="0.25">
      <c r="A87">
        <v>24</v>
      </c>
      <c r="B87" t="s">
        <v>51</v>
      </c>
      <c r="C87" s="2">
        <v>7565952.9813479995</v>
      </c>
      <c r="D87" s="2">
        <v>1739891.06002</v>
      </c>
      <c r="E87">
        <f t="shared" si="9"/>
        <v>0.22996323983366992</v>
      </c>
      <c r="F87">
        <v>5283112.04720347</v>
      </c>
      <c r="G87">
        <f t="shared" si="10"/>
        <v>0.69827450160312732</v>
      </c>
      <c r="H87">
        <f t="shared" si="12"/>
        <v>0.35610830160624063</v>
      </c>
      <c r="I87" s="9">
        <v>90853</v>
      </c>
      <c r="J87">
        <f t="shared" si="11"/>
        <v>120.08137008513769</v>
      </c>
      <c r="K87">
        <f t="shared" si="13"/>
        <v>0.18953320112729488</v>
      </c>
      <c r="L87">
        <f t="shared" si="14"/>
        <v>0.25853491418906849</v>
      </c>
    </row>
    <row r="88" spans="1:12" x14ac:dyDescent="0.25">
      <c r="A88">
        <v>109</v>
      </c>
      <c r="B88" t="s">
        <v>41</v>
      </c>
      <c r="C88" s="2">
        <v>1805296.5692749999</v>
      </c>
      <c r="D88" s="2">
        <v>401026.89619300002</v>
      </c>
      <c r="E88">
        <f t="shared" si="9"/>
        <v>0.22213906735226938</v>
      </c>
      <c r="F88">
        <v>2091600.23846246</v>
      </c>
      <c r="G88">
        <f t="shared" si="10"/>
        <v>1.1585909340659959</v>
      </c>
      <c r="H88">
        <f t="shared" si="12"/>
        <v>0.59119574249443807</v>
      </c>
      <c r="I88" s="18">
        <v>49096</v>
      </c>
      <c r="J88">
        <f t="shared" si="11"/>
        <v>271.95531657004568</v>
      </c>
      <c r="K88">
        <f t="shared" si="13"/>
        <v>0.4318457320951401</v>
      </c>
      <c r="L88">
        <f t="shared" si="14"/>
        <v>0.41506018064728251</v>
      </c>
    </row>
    <row r="89" spans="1:12" x14ac:dyDescent="0.25">
      <c r="A89">
        <v>86</v>
      </c>
      <c r="B89" t="s">
        <v>38</v>
      </c>
      <c r="C89" s="2">
        <v>4610321.2129410002</v>
      </c>
      <c r="D89" s="2">
        <v>997900.79126799991</v>
      </c>
      <c r="E89">
        <f t="shared" si="9"/>
        <v>0.21644929825430156</v>
      </c>
      <c r="F89">
        <v>2664097.8335686498</v>
      </c>
      <c r="G89">
        <f t="shared" si="10"/>
        <v>0.57785514512321312</v>
      </c>
      <c r="H89">
        <f t="shared" si="12"/>
        <v>0.29460913200935651</v>
      </c>
      <c r="I89" s="9">
        <v>85329</v>
      </c>
      <c r="J89">
        <f t="shared" si="11"/>
        <v>185.08254860959508</v>
      </c>
      <c r="K89">
        <f t="shared" si="13"/>
        <v>0.29324157539884377</v>
      </c>
      <c r="L89">
        <f t="shared" si="14"/>
        <v>0.26810000188750061</v>
      </c>
    </row>
    <row r="90" spans="1:12" x14ac:dyDescent="0.25">
      <c r="A90">
        <v>77</v>
      </c>
      <c r="B90" t="s">
        <v>122</v>
      </c>
      <c r="C90" s="2">
        <v>4915888.3333170004</v>
      </c>
      <c r="D90" s="2">
        <v>1034289.38888</v>
      </c>
      <c r="E90">
        <f t="shared" si="9"/>
        <v>0.21039725045627963</v>
      </c>
      <c r="F90">
        <v>1941566.1798161</v>
      </c>
      <c r="G90">
        <f t="shared" si="10"/>
        <v>0.39495733999027322</v>
      </c>
      <c r="H90">
        <f t="shared" si="12"/>
        <v>0.20120169764356421</v>
      </c>
      <c r="I90" s="17">
        <v>42756</v>
      </c>
      <c r="J90">
        <f t="shared" si="11"/>
        <v>86.975124536952919</v>
      </c>
      <c r="K90">
        <f t="shared" si="13"/>
        <v>0.13671269876140174</v>
      </c>
      <c r="L90">
        <f t="shared" si="14"/>
        <v>0.18277054895374856</v>
      </c>
    </row>
    <row r="91" spans="1:12" x14ac:dyDescent="0.25">
      <c r="A91">
        <v>17</v>
      </c>
      <c r="B91" t="s">
        <v>71</v>
      </c>
      <c r="C91" s="2">
        <v>4382731.6294980003</v>
      </c>
      <c r="D91" s="2">
        <v>901555.79107699997</v>
      </c>
      <c r="E91">
        <f t="shared" si="9"/>
        <v>0.2057063647267548</v>
      </c>
      <c r="F91">
        <v>2291798.2414571601</v>
      </c>
      <c r="G91">
        <f t="shared" si="10"/>
        <v>0.52291548632186347</v>
      </c>
      <c r="H91">
        <f t="shared" si="12"/>
        <v>0.26655099008777333</v>
      </c>
      <c r="I91" s="9">
        <v>61843</v>
      </c>
      <c r="J91">
        <f t="shared" si="11"/>
        <v>141.10606176240711</v>
      </c>
      <c r="K91">
        <f t="shared" si="13"/>
        <v>0.2230777712859692</v>
      </c>
      <c r="L91">
        <f t="shared" si="14"/>
        <v>0.23177837536683243</v>
      </c>
    </row>
    <row r="92" spans="1:12" x14ac:dyDescent="0.25">
      <c r="A92">
        <v>79</v>
      </c>
      <c r="B92" t="s">
        <v>77</v>
      </c>
      <c r="C92" s="2">
        <v>3189343.870722</v>
      </c>
      <c r="D92" s="2">
        <v>652145.90181399998</v>
      </c>
      <c r="E92">
        <f t="shared" si="9"/>
        <v>0.20447650935374614</v>
      </c>
      <c r="F92">
        <v>2424892.1870169798</v>
      </c>
      <c r="G92">
        <f t="shared" si="10"/>
        <v>0.76031067370231087</v>
      </c>
      <c r="H92">
        <f t="shared" si="12"/>
        <v>0.38779069205071659</v>
      </c>
      <c r="I92" s="9">
        <v>69787</v>
      </c>
      <c r="J92">
        <f t="shared" si="11"/>
        <v>218.81303123391862</v>
      </c>
      <c r="K92">
        <f t="shared" si="13"/>
        <v>0.34705803835800547</v>
      </c>
      <c r="L92">
        <f t="shared" si="14"/>
        <v>0.31310841325415611</v>
      </c>
    </row>
    <row r="93" spans="1:12" x14ac:dyDescent="0.25">
      <c r="A93">
        <v>70</v>
      </c>
      <c r="B93" t="s">
        <v>88</v>
      </c>
      <c r="C93" s="2">
        <v>5374763.4443899998</v>
      </c>
      <c r="D93" s="2">
        <v>1065067.9578170001</v>
      </c>
      <c r="E93">
        <f t="shared" si="9"/>
        <v>0.19816089932826397</v>
      </c>
      <c r="F93">
        <v>2126631.8459218801</v>
      </c>
      <c r="G93">
        <f t="shared" si="10"/>
        <v>0.3956698500176018</v>
      </c>
      <c r="H93">
        <f t="shared" si="12"/>
        <v>0.20156558245653008</v>
      </c>
      <c r="I93" s="9">
        <v>110528</v>
      </c>
      <c r="J93">
        <f t="shared" si="11"/>
        <v>205.64253877138626</v>
      </c>
      <c r="K93">
        <f t="shared" si="13"/>
        <v>0.32604472148205088</v>
      </c>
      <c r="L93">
        <f t="shared" si="14"/>
        <v>0.24192373442228166</v>
      </c>
    </row>
    <row r="94" spans="1:12" x14ac:dyDescent="0.25">
      <c r="A94">
        <v>15</v>
      </c>
      <c r="B94" t="s">
        <v>33</v>
      </c>
      <c r="C94" s="2">
        <v>2856068.3555060001</v>
      </c>
      <c r="D94" s="2">
        <v>559069.14680400002</v>
      </c>
      <c r="E94">
        <f t="shared" si="9"/>
        <v>0.1957478173539553</v>
      </c>
      <c r="F94">
        <v>2464599.1408487898</v>
      </c>
      <c r="G94">
        <f t="shared" si="10"/>
        <v>0.86293422778116424</v>
      </c>
      <c r="H94">
        <f t="shared" si="12"/>
        <v>0.44020139695249144</v>
      </c>
      <c r="I94" s="9">
        <v>23526</v>
      </c>
      <c r="J94">
        <f t="shared" si="11"/>
        <v>82.371978088850668</v>
      </c>
      <c r="K94">
        <f t="shared" si="13"/>
        <v>0.12936844984925444</v>
      </c>
      <c r="L94">
        <f t="shared" si="14"/>
        <v>0.25510588805190038</v>
      </c>
    </row>
    <row r="95" spans="1:12" x14ac:dyDescent="0.25">
      <c r="A95">
        <v>56</v>
      </c>
      <c r="B95" t="s">
        <v>68</v>
      </c>
      <c r="C95" s="2">
        <v>2887408.6561210002</v>
      </c>
      <c r="D95" s="2">
        <v>529910.21096000005</v>
      </c>
      <c r="E95">
        <f t="shared" si="9"/>
        <v>0.1835244934369254</v>
      </c>
      <c r="F95">
        <v>1111303.16241588</v>
      </c>
      <c r="G95">
        <f t="shared" si="10"/>
        <v>0.38487907143314654</v>
      </c>
      <c r="H95">
        <f t="shared" si="12"/>
        <v>0.19605464184326968</v>
      </c>
      <c r="I95" s="9">
        <v>37616</v>
      </c>
      <c r="J95">
        <f t="shared" si="11"/>
        <v>130.27598265405925</v>
      </c>
      <c r="K95">
        <f t="shared" si="13"/>
        <v>0.20579854769256287</v>
      </c>
      <c r="L95">
        <f t="shared" si="14"/>
        <v>0.19512589432425265</v>
      </c>
    </row>
    <row r="96" spans="1:12" x14ac:dyDescent="0.25">
      <c r="A96">
        <v>52</v>
      </c>
      <c r="B96" t="s">
        <v>92</v>
      </c>
      <c r="C96" s="2">
        <v>1877160.2561269999</v>
      </c>
      <c r="D96" s="2">
        <v>329700.20120700001</v>
      </c>
      <c r="E96">
        <f t="shared" si="9"/>
        <v>0.17563774863167253</v>
      </c>
      <c r="F96">
        <v>573009.76219011995</v>
      </c>
      <c r="G96">
        <f t="shared" si="10"/>
        <v>0.30525351275674611</v>
      </c>
      <c r="H96">
        <f t="shared" si="12"/>
        <v>0.15538920498633554</v>
      </c>
      <c r="I96" s="17">
        <v>16141</v>
      </c>
      <c r="J96">
        <f t="shared" si="11"/>
        <v>85.986265409765721</v>
      </c>
      <c r="K96">
        <f t="shared" si="13"/>
        <v>0.13513498932917076</v>
      </c>
      <c r="L96">
        <f t="shared" si="14"/>
        <v>0.15538731431572628</v>
      </c>
    </row>
    <row r="97" spans="1:12" x14ac:dyDescent="0.25">
      <c r="A97">
        <v>23</v>
      </c>
      <c r="B97" t="s">
        <v>52</v>
      </c>
      <c r="C97" s="2">
        <v>4204838.1945559997</v>
      </c>
      <c r="D97" s="2">
        <v>703005.267169</v>
      </c>
      <c r="E97">
        <f t="shared" si="9"/>
        <v>0.16718961221365908</v>
      </c>
      <c r="F97">
        <v>2834456.6852198201</v>
      </c>
      <c r="G97">
        <f t="shared" si="10"/>
        <v>0.67409411589002133</v>
      </c>
      <c r="H97">
        <f t="shared" si="12"/>
        <v>0.3437591769691527</v>
      </c>
      <c r="I97" s="9">
        <v>42461</v>
      </c>
      <c r="J97">
        <f t="shared" si="11"/>
        <v>100.98129353698846</v>
      </c>
      <c r="K97">
        <f t="shared" si="13"/>
        <v>0.15905932461865002</v>
      </c>
      <c r="L97">
        <f t="shared" si="14"/>
        <v>0.22333603793382059</v>
      </c>
    </row>
    <row r="98" spans="1:12" x14ac:dyDescent="0.25">
      <c r="A98">
        <v>89</v>
      </c>
      <c r="B98" t="s">
        <v>36</v>
      </c>
      <c r="C98" s="2">
        <v>1130182.3433999999</v>
      </c>
      <c r="D98" s="2">
        <v>188542.06002400001</v>
      </c>
      <c r="E98">
        <f t="shared" ref="E98:E113" si="15">D98/C98</f>
        <v>0.16682446078284754</v>
      </c>
      <c r="F98">
        <v>288927.65951539</v>
      </c>
      <c r="G98">
        <f t="shared" ref="G98:G113" si="16">F98/C98</f>
        <v>0.25564694157775497</v>
      </c>
      <c r="H98">
        <f t="shared" si="12"/>
        <v>0.13005471538901284</v>
      </c>
      <c r="I98" s="17">
        <v>16851</v>
      </c>
      <c r="J98">
        <f t="shared" ref="J98:J113" si="17">I98/(C98/10000)</f>
        <v>149.09983418521702</v>
      </c>
      <c r="K98">
        <f t="shared" si="13"/>
        <v>0.23583171146190662</v>
      </c>
      <c r="L98">
        <f t="shared" si="14"/>
        <v>0.17757029587792231</v>
      </c>
    </row>
    <row r="99" spans="1:12" x14ac:dyDescent="0.25">
      <c r="A99">
        <v>72</v>
      </c>
      <c r="B99" t="s">
        <v>32</v>
      </c>
      <c r="C99" s="2">
        <v>4745041.5940619996</v>
      </c>
      <c r="D99" s="2">
        <v>678895.96529700002</v>
      </c>
      <c r="E99">
        <f t="shared" si="15"/>
        <v>0.14307481859517909</v>
      </c>
      <c r="F99">
        <v>2395369.6881275401</v>
      </c>
      <c r="G99">
        <f t="shared" si="16"/>
        <v>0.50481531945370794</v>
      </c>
      <c r="H99">
        <f t="shared" si="12"/>
        <v>0.25730708392105778</v>
      </c>
      <c r="I99" s="9">
        <v>89906</v>
      </c>
      <c r="J99">
        <f t="shared" si="17"/>
        <v>189.47357619058474</v>
      </c>
      <c r="K99">
        <f t="shared" si="13"/>
        <v>0.30024739194161038</v>
      </c>
      <c r="L99">
        <f t="shared" si="14"/>
        <v>0.23354309815261573</v>
      </c>
    </row>
    <row r="100" spans="1:12" x14ac:dyDescent="0.25">
      <c r="A100">
        <v>10</v>
      </c>
      <c r="B100" t="s">
        <v>79</v>
      </c>
      <c r="C100" s="2">
        <v>3452642.5419959999</v>
      </c>
      <c r="D100" s="2">
        <v>477782.475592</v>
      </c>
      <c r="E100">
        <f t="shared" si="15"/>
        <v>0.13838168005535556</v>
      </c>
      <c r="F100">
        <v>1542159.4947136</v>
      </c>
      <c r="G100">
        <f t="shared" si="16"/>
        <v>0.4466606305042124</v>
      </c>
      <c r="H100">
        <f t="shared" si="12"/>
        <v>0.22760699929092926</v>
      </c>
      <c r="I100" s="17">
        <v>18274</v>
      </c>
      <c r="J100">
        <f t="shared" si="17"/>
        <v>52.927575842924234</v>
      </c>
      <c r="K100">
        <f t="shared" si="13"/>
        <v>8.2390361795456904E-2</v>
      </c>
      <c r="L100">
        <f t="shared" si="14"/>
        <v>0.14945968038058058</v>
      </c>
    </row>
    <row r="101" spans="1:12" x14ac:dyDescent="0.25">
      <c r="A101">
        <v>83</v>
      </c>
      <c r="B101" t="s">
        <v>19</v>
      </c>
      <c r="C101" s="2">
        <v>1472415.464894</v>
      </c>
      <c r="D101" s="2">
        <v>182398.788932</v>
      </c>
      <c r="E101">
        <f t="shared" si="15"/>
        <v>0.1238772569840748</v>
      </c>
      <c r="F101">
        <v>547694.58371339994</v>
      </c>
      <c r="G101">
        <f t="shared" si="16"/>
        <v>0.37197013802950568</v>
      </c>
      <c r="H101">
        <f t="shared" si="12"/>
        <v>0.18946194189940468</v>
      </c>
      <c r="I101" s="9">
        <v>15528</v>
      </c>
      <c r="J101">
        <f t="shared" si="17"/>
        <v>105.45936503809995</v>
      </c>
      <c r="K101">
        <f t="shared" si="13"/>
        <v>0.16620401838873736</v>
      </c>
      <c r="L101">
        <f t="shared" si="14"/>
        <v>0.15984773909073893</v>
      </c>
    </row>
    <row r="102" spans="1:12" x14ac:dyDescent="0.25">
      <c r="A102">
        <v>105</v>
      </c>
      <c r="B102" t="s">
        <v>29</v>
      </c>
      <c r="C102" s="2">
        <v>1617052.1176410001</v>
      </c>
      <c r="D102" s="2">
        <v>195821.12005500001</v>
      </c>
      <c r="E102">
        <f t="shared" si="15"/>
        <v>0.12109759352757858</v>
      </c>
      <c r="F102">
        <v>953759.33022837003</v>
      </c>
      <c r="G102">
        <f t="shared" si="16"/>
        <v>0.58981359958870117</v>
      </c>
      <c r="H102">
        <f t="shared" si="12"/>
        <v>0.30071641443294539</v>
      </c>
      <c r="I102" s="9">
        <v>2561</v>
      </c>
      <c r="J102">
        <f t="shared" si="17"/>
        <v>15.837461093932193</v>
      </c>
      <c r="K102">
        <f t="shared" si="13"/>
        <v>2.3213657780531194E-2</v>
      </c>
      <c r="L102">
        <f t="shared" si="14"/>
        <v>0.14834255524701839</v>
      </c>
    </row>
    <row r="103" spans="1:12" x14ac:dyDescent="0.25">
      <c r="A103">
        <v>104</v>
      </c>
      <c r="B103" t="s">
        <v>54</v>
      </c>
      <c r="C103" s="2">
        <v>3986842.6583480001</v>
      </c>
      <c r="D103" s="2">
        <v>427819.374557</v>
      </c>
      <c r="E103">
        <f t="shared" si="15"/>
        <v>0.10730781503533739</v>
      </c>
      <c r="F103">
        <v>982888.11185562005</v>
      </c>
      <c r="G103">
        <f t="shared" si="16"/>
        <v>0.24653295755165128</v>
      </c>
      <c r="H103">
        <f t="shared" si="12"/>
        <v>0.12540012774040557</v>
      </c>
      <c r="I103" s="9">
        <v>2425</v>
      </c>
      <c r="J103">
        <f t="shared" si="17"/>
        <v>6.0825074070137255</v>
      </c>
      <c r="K103">
        <f t="shared" si="13"/>
        <v>7.6497801566214373E-3</v>
      </c>
      <c r="L103">
        <f t="shared" si="14"/>
        <v>8.0119240977454806E-2</v>
      </c>
    </row>
    <row r="104" spans="1:12" x14ac:dyDescent="0.25">
      <c r="A104">
        <v>87</v>
      </c>
      <c r="B104" t="s">
        <v>116</v>
      </c>
      <c r="C104" s="2">
        <v>5769039.1781879999</v>
      </c>
      <c r="D104" s="2">
        <v>508603.97310499998</v>
      </c>
      <c r="E104">
        <f t="shared" si="15"/>
        <v>8.8160949751904374E-2</v>
      </c>
      <c r="F104">
        <v>1403074.47230556</v>
      </c>
      <c r="G104">
        <f t="shared" si="16"/>
        <v>0.24320765191028781</v>
      </c>
      <c r="H104">
        <f t="shared" si="12"/>
        <v>0.12370186641782661</v>
      </c>
      <c r="I104" s="18">
        <v>74679</v>
      </c>
      <c r="J104">
        <f t="shared" si="17"/>
        <v>129.44789885004033</v>
      </c>
      <c r="K104">
        <f t="shared" si="13"/>
        <v>0.20447735280002582</v>
      </c>
      <c r="L104">
        <f t="shared" si="14"/>
        <v>0.13878005632325227</v>
      </c>
    </row>
    <row r="105" spans="1:12" x14ac:dyDescent="0.25">
      <c r="A105">
        <v>78</v>
      </c>
      <c r="B105" t="s">
        <v>120</v>
      </c>
      <c r="C105" s="2">
        <v>3433737.9763810001</v>
      </c>
      <c r="D105" s="2">
        <v>264011.94646200002</v>
      </c>
      <c r="E105">
        <f t="shared" si="15"/>
        <v>7.6887621675855514E-2</v>
      </c>
      <c r="F105">
        <v>676249.74905741995</v>
      </c>
      <c r="G105">
        <f t="shared" si="16"/>
        <v>0.19694273520839692</v>
      </c>
      <c r="H105">
        <f t="shared" si="12"/>
        <v>0.10007398762983551</v>
      </c>
      <c r="I105" s="17">
        <v>19795</v>
      </c>
      <c r="J105">
        <f t="shared" si="17"/>
        <v>57.648545509762535</v>
      </c>
      <c r="K105">
        <f t="shared" si="13"/>
        <v>8.9922595829473331E-2</v>
      </c>
      <c r="L105">
        <f t="shared" si="14"/>
        <v>8.8961401711721455E-2</v>
      </c>
    </row>
    <row r="106" spans="1:12" x14ac:dyDescent="0.25">
      <c r="A106">
        <v>103</v>
      </c>
      <c r="B106" t="s">
        <v>28</v>
      </c>
      <c r="C106" s="2">
        <v>1652469.0848360001</v>
      </c>
      <c r="D106" s="2">
        <v>119991.001596</v>
      </c>
      <c r="E106">
        <f t="shared" si="15"/>
        <v>7.261315972389798E-2</v>
      </c>
      <c r="F106">
        <v>320831.59643755498</v>
      </c>
      <c r="G106">
        <f t="shared" si="16"/>
        <v>0.19415285852043401</v>
      </c>
      <c r="H106">
        <f t="shared" si="12"/>
        <v>9.8649174338991827E-2</v>
      </c>
      <c r="I106" s="11">
        <v>6084</v>
      </c>
      <c r="J106">
        <f t="shared" si="17"/>
        <v>36.817632812802721</v>
      </c>
      <c r="K106">
        <f t="shared" si="13"/>
        <v>5.668719703464354E-2</v>
      </c>
      <c r="L106">
        <f t="shared" si="14"/>
        <v>7.5983177032511118E-2</v>
      </c>
    </row>
    <row r="107" spans="1:12" x14ac:dyDescent="0.25">
      <c r="A107">
        <v>3</v>
      </c>
      <c r="B107" t="s">
        <v>61</v>
      </c>
      <c r="C107" s="2">
        <v>4536367.0429100003</v>
      </c>
      <c r="D107" s="2">
        <v>266064.92984599998</v>
      </c>
      <c r="E107">
        <f t="shared" si="15"/>
        <v>5.8651543697690732E-2</v>
      </c>
      <c r="F107">
        <v>404447.59976726997</v>
      </c>
      <c r="G107">
        <f t="shared" si="16"/>
        <v>8.9156718568307008E-2</v>
      </c>
      <c r="H107">
        <f t="shared" si="12"/>
        <v>4.5026770045450491E-2</v>
      </c>
      <c r="I107" s="9">
        <v>1839</v>
      </c>
      <c r="J107">
        <f t="shared" si="17"/>
        <v>4.0539047713835643</v>
      </c>
      <c r="K107">
        <f t="shared" si="13"/>
        <v>4.4131760494355299E-3</v>
      </c>
      <c r="L107">
        <f t="shared" si="14"/>
        <v>3.6030496597525587E-2</v>
      </c>
    </row>
    <row r="108" spans="1:12" x14ac:dyDescent="0.25">
      <c r="A108">
        <v>2</v>
      </c>
      <c r="B108" t="s">
        <v>70</v>
      </c>
      <c r="C108" s="2">
        <v>6720730.8048869995</v>
      </c>
      <c r="D108" s="2">
        <v>336486.54213900003</v>
      </c>
      <c r="E108">
        <f t="shared" si="15"/>
        <v>5.006695728600271E-2</v>
      </c>
      <c r="F108">
        <v>428243.959062515</v>
      </c>
      <c r="G108">
        <f t="shared" si="16"/>
        <v>6.3719850042366841E-2</v>
      </c>
      <c r="H108">
        <f t="shared" si="12"/>
        <v>3.2035949157353749E-2</v>
      </c>
      <c r="I108" s="9">
        <v>1072</v>
      </c>
      <c r="J108">
        <f t="shared" si="17"/>
        <v>1.5950646307995138</v>
      </c>
      <c r="K108">
        <f t="shared" si="13"/>
        <v>4.901346621528185E-4</v>
      </c>
      <c r="L108">
        <f t="shared" si="14"/>
        <v>2.7531013701836429E-2</v>
      </c>
    </row>
    <row r="109" spans="1:12" x14ac:dyDescent="0.25">
      <c r="A109">
        <v>1</v>
      </c>
      <c r="B109" t="s">
        <v>117</v>
      </c>
      <c r="C109" s="2">
        <v>6309530.0731809996</v>
      </c>
      <c r="D109" s="2">
        <v>208276.788508</v>
      </c>
      <c r="E109">
        <f t="shared" si="15"/>
        <v>3.3009873333244233E-2</v>
      </c>
      <c r="F109">
        <v>216133.917540305</v>
      </c>
      <c r="G109">
        <f t="shared" si="16"/>
        <v>3.4255152924778653E-2</v>
      </c>
      <c r="H109">
        <f t="shared" si="12"/>
        <v>1.6988082617246242E-2</v>
      </c>
      <c r="I109" s="9">
        <v>4459</v>
      </c>
      <c r="J109">
        <f t="shared" si="17"/>
        <v>7.0670873239089893</v>
      </c>
      <c r="K109">
        <f t="shared" si="13"/>
        <v>9.220662175063685E-3</v>
      </c>
      <c r="L109">
        <f t="shared" si="14"/>
        <v>1.973953937518472E-2</v>
      </c>
    </row>
    <row r="110" spans="1:12" x14ac:dyDescent="0.25">
      <c r="A110">
        <v>61</v>
      </c>
      <c r="B110" t="s">
        <v>128</v>
      </c>
      <c r="C110" s="2">
        <v>9254733.3795110006</v>
      </c>
      <c r="D110" s="2">
        <v>247426.675778</v>
      </c>
      <c r="E110">
        <f t="shared" si="15"/>
        <v>2.6735148991517837E-2</v>
      </c>
      <c r="F110">
        <v>517303.75786861998</v>
      </c>
      <c r="G110">
        <f t="shared" si="16"/>
        <v>5.5896127598216466E-2</v>
      </c>
      <c r="H110">
        <f t="shared" si="12"/>
        <v>2.8040308858844024E-2</v>
      </c>
      <c r="I110" s="9">
        <v>12681</v>
      </c>
      <c r="J110">
        <f t="shared" si="17"/>
        <v>13.702177556054064</v>
      </c>
      <c r="K110">
        <f t="shared" si="13"/>
        <v>1.980684594497624E-2</v>
      </c>
      <c r="L110">
        <f t="shared" si="14"/>
        <v>2.4860767931779368E-2</v>
      </c>
    </row>
    <row r="111" spans="1:12" x14ac:dyDescent="0.25">
      <c r="A111">
        <v>64</v>
      </c>
      <c r="B111" t="s">
        <v>57</v>
      </c>
      <c r="C111" s="2">
        <v>6956743.7672600001</v>
      </c>
      <c r="D111" s="2">
        <v>92173.091669999994</v>
      </c>
      <c r="E111">
        <f t="shared" si="15"/>
        <v>1.3249459050624702E-2</v>
      </c>
      <c r="F111">
        <v>99695.695798294997</v>
      </c>
      <c r="G111">
        <f t="shared" si="16"/>
        <v>1.4330798881437226E-2</v>
      </c>
      <c r="H111">
        <f t="shared" si="12"/>
        <v>6.8125488472729617E-3</v>
      </c>
      <c r="I111" s="17">
        <v>4816</v>
      </c>
      <c r="J111">
        <f t="shared" si="17"/>
        <v>6.9227790488204821</v>
      </c>
      <c r="K111">
        <f t="shared" si="13"/>
        <v>8.9904205557101314E-3</v>
      </c>
      <c r="L111">
        <f t="shared" si="14"/>
        <v>9.6841428178692651E-3</v>
      </c>
    </row>
    <row r="112" spans="1:12" x14ac:dyDescent="0.25">
      <c r="A112">
        <v>63</v>
      </c>
      <c r="B112" t="s">
        <v>64</v>
      </c>
      <c r="C112" s="2">
        <v>3167349.559721</v>
      </c>
      <c r="D112" s="2">
        <v>9033.8594950000006</v>
      </c>
      <c r="E112">
        <f t="shared" si="15"/>
        <v>2.8521826608224952E-3</v>
      </c>
      <c r="F112">
        <v>3140.0694582699998</v>
      </c>
      <c r="G112">
        <f t="shared" si="16"/>
        <v>9.9138708849887624E-4</v>
      </c>
      <c r="H112">
        <f t="shared" si="12"/>
        <v>0</v>
      </c>
      <c r="I112" s="9">
        <v>1521</v>
      </c>
      <c r="J112">
        <f t="shared" si="17"/>
        <v>4.8021223149552812</v>
      </c>
      <c r="K112">
        <f t="shared" si="13"/>
        <v>5.6069455595695351E-3</v>
      </c>
      <c r="L112">
        <f t="shared" si="14"/>
        <v>2.8197094067973437E-3</v>
      </c>
    </row>
    <row r="113" spans="1:12" x14ac:dyDescent="0.25">
      <c r="A113">
        <v>60</v>
      </c>
      <c r="B113" t="s">
        <v>67</v>
      </c>
      <c r="C113" s="2">
        <v>4190395.1555040004</v>
      </c>
      <c r="D113" s="2">
        <v>8353.6863040000007</v>
      </c>
      <c r="E113">
        <f t="shared" si="15"/>
        <v>1.9935318732477057E-3</v>
      </c>
      <c r="F113">
        <v>6563.0590838750004</v>
      </c>
      <c r="G113">
        <f t="shared" si="16"/>
        <v>1.566214841398562E-3</v>
      </c>
      <c r="H113">
        <f t="shared" si="12"/>
        <v>2.9356932720754186E-4</v>
      </c>
      <c r="I113" s="9">
        <v>2420</v>
      </c>
      <c r="J113">
        <f t="shared" si="17"/>
        <v>5.775111678480676</v>
      </c>
      <c r="K113">
        <f t="shared" si="13"/>
        <v>7.1593350295044589E-3</v>
      </c>
      <c r="L113">
        <f t="shared" si="14"/>
        <v>3.1488120766532354E-3</v>
      </c>
    </row>
    <row r="114" spans="1:12" x14ac:dyDescent="0.25">
      <c r="C114" s="1"/>
      <c r="F114">
        <f t="shared" ref="F114:I114" si="18">MIN(F2:F113)</f>
        <v>3140.0694582699998</v>
      </c>
      <c r="G114">
        <f t="shared" si="18"/>
        <v>9.9138708849887624E-4</v>
      </c>
      <c r="H114">
        <f t="shared" si="18"/>
        <v>0</v>
      </c>
      <c r="I114">
        <f t="shared" si="18"/>
        <v>957</v>
      </c>
      <c r="J114">
        <f>MIN(J2:J113)</f>
        <v>1.2878634920351566</v>
      </c>
      <c r="K114">
        <f t="shared" si="13"/>
        <v>0</v>
      </c>
      <c r="L114">
        <f t="shared" si="14"/>
        <v>0</v>
      </c>
    </row>
    <row r="115" spans="1:12" x14ac:dyDescent="0.25">
      <c r="C115" s="1"/>
      <c r="F115">
        <f t="shared" ref="F115:I115" si="19">MAX(F2:F113)</f>
        <v>8211597.1630370701</v>
      </c>
      <c r="G115">
        <f t="shared" si="19"/>
        <v>1.9590561425842434</v>
      </c>
      <c r="H115">
        <f t="shared" si="19"/>
        <v>1</v>
      </c>
      <c r="I115">
        <f t="shared" si="19"/>
        <v>361011</v>
      </c>
      <c r="J115">
        <f>MAX(J2:J113)</f>
        <v>628.05671394435285</v>
      </c>
    </row>
    <row r="116" spans="1:12" x14ac:dyDescent="0.25">
      <c r="C116" s="1"/>
      <c r="I116" s="18"/>
    </row>
    <row r="117" spans="1:12" x14ac:dyDescent="0.25">
      <c r="C117" s="1"/>
      <c r="I117" s="18"/>
    </row>
    <row r="118" spans="1:12" x14ac:dyDescent="0.25">
      <c r="C118" s="1"/>
      <c r="I118" s="18"/>
    </row>
    <row r="119" spans="1:12" x14ac:dyDescent="0.25">
      <c r="I119" s="18"/>
    </row>
    <row r="120" spans="1:12" x14ac:dyDescent="0.25">
      <c r="I120" s="11"/>
    </row>
    <row r="121" spans="1:12" x14ac:dyDescent="0.25">
      <c r="I121" s="13"/>
    </row>
    <row r="122" spans="1:12" x14ac:dyDescent="0.25">
      <c r="I122" s="14"/>
    </row>
  </sheetData>
  <autoFilter ref="A1:J1">
    <sortState ref="A2:J113">
      <sortCondition descending="1" ref="E1"/>
    </sortState>
  </autoFilter>
  <conditionalFormatting sqref="C2:C113">
    <cfRule type="duplicateValues" dxfId="1" priority="3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3"/>
  <sheetViews>
    <sheetView workbookViewId="0">
      <selection sqref="A1:B1048576"/>
    </sheetView>
  </sheetViews>
  <sheetFormatPr baseColWidth="10" defaultRowHeight="15" x14ac:dyDescent="0.25"/>
  <cols>
    <col min="1" max="1" width="8" bestFit="1" customWidth="1"/>
    <col min="2" max="2" width="12" bestFit="1" customWidth="1"/>
  </cols>
  <sheetData>
    <row r="1" spans="1:2" x14ac:dyDescent="0.25">
      <c r="A1" t="s">
        <v>134</v>
      </c>
      <c r="B1" t="s">
        <v>135</v>
      </c>
    </row>
    <row r="2" spans="1:2" x14ac:dyDescent="0.25">
      <c r="A2">
        <v>1</v>
      </c>
      <c r="B2">
        <v>216133.917540305</v>
      </c>
    </row>
    <row r="3" spans="1:2" x14ac:dyDescent="0.25">
      <c r="A3">
        <v>2</v>
      </c>
      <c r="B3">
        <v>428243.959062515</v>
      </c>
    </row>
    <row r="4" spans="1:2" x14ac:dyDescent="0.25">
      <c r="A4">
        <v>3</v>
      </c>
      <c r="B4">
        <v>404447.59976726997</v>
      </c>
    </row>
    <row r="5" spans="1:2" x14ac:dyDescent="0.25">
      <c r="A5">
        <v>9</v>
      </c>
      <c r="B5">
        <v>2940005.3325911402</v>
      </c>
    </row>
    <row r="6" spans="1:2" x14ac:dyDescent="0.25">
      <c r="A6">
        <v>10</v>
      </c>
      <c r="B6">
        <v>1542159.4947136</v>
      </c>
    </row>
    <row r="7" spans="1:2" x14ac:dyDescent="0.25">
      <c r="A7">
        <v>11</v>
      </c>
      <c r="B7">
        <v>1948118.7618263699</v>
      </c>
    </row>
    <row r="8" spans="1:2" x14ac:dyDescent="0.25">
      <c r="A8">
        <v>12</v>
      </c>
      <c r="B8">
        <v>2892449.5952703902</v>
      </c>
    </row>
    <row r="9" spans="1:2" x14ac:dyDescent="0.25">
      <c r="A9">
        <v>13</v>
      </c>
      <c r="B9">
        <v>8211597.1630370701</v>
      </c>
    </row>
    <row r="10" spans="1:2" x14ac:dyDescent="0.25">
      <c r="A10">
        <v>14</v>
      </c>
      <c r="B10">
        <v>4357189.7164191101</v>
      </c>
    </row>
    <row r="11" spans="1:2" x14ac:dyDescent="0.25">
      <c r="A11">
        <v>15</v>
      </c>
      <c r="B11">
        <v>2464599.1408487898</v>
      </c>
    </row>
    <row r="12" spans="1:2" x14ac:dyDescent="0.25">
      <c r="A12">
        <v>16</v>
      </c>
      <c r="B12">
        <v>7681312.8891104897</v>
      </c>
    </row>
    <row r="13" spans="1:2" x14ac:dyDescent="0.25">
      <c r="A13">
        <v>17</v>
      </c>
      <c r="B13">
        <v>2291798.2414571601</v>
      </c>
    </row>
    <row r="14" spans="1:2" x14ac:dyDescent="0.25">
      <c r="A14">
        <v>18</v>
      </c>
      <c r="B14">
        <v>3256570.2642687499</v>
      </c>
    </row>
    <row r="15" spans="1:2" x14ac:dyDescent="0.25">
      <c r="A15">
        <v>19</v>
      </c>
      <c r="B15">
        <v>5002187.3330824999</v>
      </c>
    </row>
    <row r="16" spans="1:2" x14ac:dyDescent="0.25">
      <c r="A16">
        <v>20</v>
      </c>
      <c r="B16">
        <v>3367397.0367597402</v>
      </c>
    </row>
    <row r="17" spans="1:2" x14ac:dyDescent="0.25">
      <c r="A17">
        <v>21</v>
      </c>
      <c r="B17">
        <v>2090734.1040410199</v>
      </c>
    </row>
    <row r="18" spans="1:2" x14ac:dyDescent="0.25">
      <c r="A18">
        <v>22</v>
      </c>
      <c r="B18">
        <v>3246034.6549914898</v>
      </c>
    </row>
    <row r="19" spans="1:2" x14ac:dyDescent="0.25">
      <c r="A19">
        <v>23</v>
      </c>
      <c r="B19">
        <v>2834456.6852198201</v>
      </c>
    </row>
    <row r="20" spans="1:2" x14ac:dyDescent="0.25">
      <c r="A20">
        <v>24</v>
      </c>
      <c r="B20">
        <v>5283112.04720347</v>
      </c>
    </row>
    <row r="21" spans="1:2" x14ac:dyDescent="0.25">
      <c r="A21">
        <v>25</v>
      </c>
      <c r="B21">
        <v>2506608.5462426199</v>
      </c>
    </row>
    <row r="22" spans="1:2" x14ac:dyDescent="0.25">
      <c r="A22">
        <v>26</v>
      </c>
      <c r="B22">
        <v>4863320.5688708499</v>
      </c>
    </row>
    <row r="23" spans="1:2" x14ac:dyDescent="0.25">
      <c r="A23">
        <v>27</v>
      </c>
      <c r="B23">
        <v>4797340.3981272597</v>
      </c>
    </row>
    <row r="24" spans="1:2" x14ac:dyDescent="0.25">
      <c r="A24">
        <v>28</v>
      </c>
      <c r="B24">
        <v>6988409.4837880898</v>
      </c>
    </row>
    <row r="25" spans="1:2" x14ac:dyDescent="0.25">
      <c r="A25">
        <v>29</v>
      </c>
      <c r="B25">
        <v>3215541.8666094998</v>
      </c>
    </row>
    <row r="26" spans="1:2" x14ac:dyDescent="0.25">
      <c r="A26">
        <v>30</v>
      </c>
      <c r="B26">
        <v>4612894.1064409995</v>
      </c>
    </row>
    <row r="27" spans="1:2" x14ac:dyDescent="0.25">
      <c r="A27">
        <v>31</v>
      </c>
      <c r="B27">
        <v>2944448.9371818202</v>
      </c>
    </row>
    <row r="28" spans="1:2" x14ac:dyDescent="0.25">
      <c r="A28">
        <v>32</v>
      </c>
      <c r="B28">
        <v>2357663.1972271102</v>
      </c>
    </row>
    <row r="29" spans="1:2" x14ac:dyDescent="0.25">
      <c r="A29">
        <v>33</v>
      </c>
      <c r="B29">
        <v>1737953.80217733</v>
      </c>
    </row>
    <row r="30" spans="1:2" x14ac:dyDescent="0.25">
      <c r="A30">
        <v>34</v>
      </c>
      <c r="B30">
        <v>2626542.93662429</v>
      </c>
    </row>
    <row r="31" spans="1:2" x14ac:dyDescent="0.25">
      <c r="A31">
        <v>35</v>
      </c>
      <c r="B31">
        <v>1235626.9682810199</v>
      </c>
    </row>
    <row r="32" spans="1:2" x14ac:dyDescent="0.25">
      <c r="A32">
        <v>36</v>
      </c>
      <c r="B32">
        <v>1779057.9763984401</v>
      </c>
    </row>
    <row r="33" spans="1:2" x14ac:dyDescent="0.25">
      <c r="A33">
        <v>37</v>
      </c>
      <c r="B33">
        <v>2094737.85894406</v>
      </c>
    </row>
    <row r="34" spans="1:2" x14ac:dyDescent="0.25">
      <c r="A34">
        <v>38</v>
      </c>
      <c r="B34">
        <v>3477645.5268268702</v>
      </c>
    </row>
    <row r="35" spans="1:2" x14ac:dyDescent="0.25">
      <c r="A35">
        <v>39</v>
      </c>
      <c r="B35">
        <v>3728413.2606388899</v>
      </c>
    </row>
    <row r="36" spans="1:2" x14ac:dyDescent="0.25">
      <c r="A36">
        <v>40</v>
      </c>
      <c r="B36">
        <v>4064983.5159390098</v>
      </c>
    </row>
    <row r="37" spans="1:2" x14ac:dyDescent="0.25">
      <c r="A37">
        <v>41</v>
      </c>
      <c r="B37">
        <v>2429687.30693619</v>
      </c>
    </row>
    <row r="38" spans="1:2" x14ac:dyDescent="0.25">
      <c r="A38">
        <v>42</v>
      </c>
      <c r="B38">
        <v>4520289.4169671601</v>
      </c>
    </row>
    <row r="39" spans="1:2" x14ac:dyDescent="0.25">
      <c r="A39">
        <v>43</v>
      </c>
      <c r="B39">
        <v>3414403.0067106602</v>
      </c>
    </row>
    <row r="40" spans="1:2" x14ac:dyDescent="0.25">
      <c r="A40">
        <v>44</v>
      </c>
      <c r="B40">
        <v>3509721.6783330399</v>
      </c>
    </row>
    <row r="41" spans="1:2" x14ac:dyDescent="0.25">
      <c r="A41">
        <v>45</v>
      </c>
      <c r="B41">
        <v>4160727.5182662499</v>
      </c>
    </row>
    <row r="42" spans="1:2" x14ac:dyDescent="0.25">
      <c r="A42">
        <v>46</v>
      </c>
      <c r="B42">
        <v>4724270.51447012</v>
      </c>
    </row>
    <row r="43" spans="1:2" x14ac:dyDescent="0.25">
      <c r="A43">
        <v>47</v>
      </c>
      <c r="B43">
        <v>3063066.1099180402</v>
      </c>
    </row>
    <row r="44" spans="1:2" x14ac:dyDescent="0.25">
      <c r="A44">
        <v>48</v>
      </c>
      <c r="B44">
        <v>3799357.0433948599</v>
      </c>
    </row>
    <row r="45" spans="1:2" x14ac:dyDescent="0.25">
      <c r="A45">
        <v>49</v>
      </c>
      <c r="B45">
        <v>1163452.6801048799</v>
      </c>
    </row>
    <row r="46" spans="1:2" x14ac:dyDescent="0.25">
      <c r="A46">
        <v>50</v>
      </c>
      <c r="B46">
        <v>2624128.90675493</v>
      </c>
    </row>
    <row r="47" spans="1:2" x14ac:dyDescent="0.25">
      <c r="A47">
        <v>51</v>
      </c>
      <c r="B47">
        <v>2287461.16445196</v>
      </c>
    </row>
    <row r="48" spans="1:2" x14ac:dyDescent="0.25">
      <c r="A48">
        <v>52</v>
      </c>
      <c r="B48">
        <v>573009.76219011995</v>
      </c>
    </row>
    <row r="49" spans="1:2" x14ac:dyDescent="0.25">
      <c r="A49">
        <v>53</v>
      </c>
      <c r="B49">
        <v>1722587.4728421699</v>
      </c>
    </row>
    <row r="50" spans="1:2" x14ac:dyDescent="0.25">
      <c r="A50">
        <v>54</v>
      </c>
      <c r="B50">
        <v>2268741.1633716398</v>
      </c>
    </row>
    <row r="51" spans="1:2" x14ac:dyDescent="0.25">
      <c r="A51">
        <v>55</v>
      </c>
      <c r="B51">
        <v>1742673.5151090401</v>
      </c>
    </row>
    <row r="52" spans="1:2" x14ac:dyDescent="0.25">
      <c r="A52">
        <v>56</v>
      </c>
      <c r="B52">
        <v>1111303.16241588</v>
      </c>
    </row>
    <row r="53" spans="1:2" x14ac:dyDescent="0.25">
      <c r="A53">
        <v>57</v>
      </c>
      <c r="B53">
        <v>3228475.1419810001</v>
      </c>
    </row>
    <row r="54" spans="1:2" x14ac:dyDescent="0.25">
      <c r="A54">
        <v>58</v>
      </c>
      <c r="B54">
        <v>2423188.7330285902</v>
      </c>
    </row>
    <row r="55" spans="1:2" x14ac:dyDescent="0.25">
      <c r="A55">
        <v>59</v>
      </c>
      <c r="B55">
        <v>1240127.0310330901</v>
      </c>
    </row>
    <row r="56" spans="1:2" x14ac:dyDescent="0.25">
      <c r="A56">
        <v>60</v>
      </c>
      <c r="B56">
        <v>6563.0590838750004</v>
      </c>
    </row>
    <row r="57" spans="1:2" x14ac:dyDescent="0.25">
      <c r="A57">
        <v>61</v>
      </c>
      <c r="B57">
        <v>517303.75786861998</v>
      </c>
    </row>
    <row r="58" spans="1:2" x14ac:dyDescent="0.25">
      <c r="A58">
        <v>62</v>
      </c>
      <c r="B58">
        <v>1701804.4741748001</v>
      </c>
    </row>
    <row r="59" spans="1:2" x14ac:dyDescent="0.25">
      <c r="A59">
        <v>63</v>
      </c>
      <c r="B59">
        <v>3140.0694582699998</v>
      </c>
    </row>
    <row r="60" spans="1:2" x14ac:dyDescent="0.25">
      <c r="A60">
        <v>64</v>
      </c>
      <c r="B60">
        <v>99695.695798294997</v>
      </c>
    </row>
    <row r="61" spans="1:2" x14ac:dyDescent="0.25">
      <c r="A61">
        <v>65</v>
      </c>
      <c r="B61">
        <v>2086636.34673173</v>
      </c>
    </row>
    <row r="62" spans="1:2" x14ac:dyDescent="0.25">
      <c r="A62">
        <v>66</v>
      </c>
      <c r="B62">
        <v>2030055.6008357201</v>
      </c>
    </row>
    <row r="63" spans="1:2" x14ac:dyDescent="0.25">
      <c r="A63">
        <v>67</v>
      </c>
      <c r="B63">
        <v>3508156.3238964798</v>
      </c>
    </row>
    <row r="64" spans="1:2" x14ac:dyDescent="0.25">
      <c r="A64">
        <v>68</v>
      </c>
      <c r="B64">
        <v>1046633.3524718001</v>
      </c>
    </row>
    <row r="65" spans="1:2" x14ac:dyDescent="0.25">
      <c r="A65">
        <v>69</v>
      </c>
      <c r="B65">
        <v>3666048.2100075898</v>
      </c>
    </row>
    <row r="66" spans="1:2" x14ac:dyDescent="0.25">
      <c r="A66">
        <v>70</v>
      </c>
      <c r="B66">
        <v>2126631.8459218801</v>
      </c>
    </row>
    <row r="67" spans="1:2" x14ac:dyDescent="0.25">
      <c r="A67">
        <v>71</v>
      </c>
      <c r="B67">
        <v>5704610.6295441296</v>
      </c>
    </row>
    <row r="68" spans="1:2" x14ac:dyDescent="0.25">
      <c r="A68">
        <v>72</v>
      </c>
      <c r="B68">
        <v>2395369.6881275401</v>
      </c>
    </row>
    <row r="69" spans="1:2" x14ac:dyDescent="0.25">
      <c r="A69">
        <v>73</v>
      </c>
      <c r="B69">
        <v>4748233.3268927298</v>
      </c>
    </row>
    <row r="70" spans="1:2" x14ac:dyDescent="0.25">
      <c r="A70">
        <v>74</v>
      </c>
      <c r="B70">
        <v>3906399.57274778</v>
      </c>
    </row>
    <row r="71" spans="1:2" x14ac:dyDescent="0.25">
      <c r="A71">
        <v>75</v>
      </c>
      <c r="B71">
        <v>4751562.6569423899</v>
      </c>
    </row>
    <row r="72" spans="1:2" x14ac:dyDescent="0.25">
      <c r="A72">
        <v>76</v>
      </c>
      <c r="B72">
        <v>1397740.2647056701</v>
      </c>
    </row>
    <row r="73" spans="1:2" x14ac:dyDescent="0.25">
      <c r="A73">
        <v>77</v>
      </c>
      <c r="B73">
        <v>1941566.1798161</v>
      </c>
    </row>
    <row r="74" spans="1:2" x14ac:dyDescent="0.25">
      <c r="A74">
        <v>78</v>
      </c>
      <c r="B74">
        <v>676249.74905741995</v>
      </c>
    </row>
    <row r="75" spans="1:2" x14ac:dyDescent="0.25">
      <c r="A75">
        <v>79</v>
      </c>
      <c r="B75">
        <v>2424892.1870169798</v>
      </c>
    </row>
    <row r="76" spans="1:2" x14ac:dyDescent="0.25">
      <c r="A76">
        <v>80</v>
      </c>
      <c r="B76">
        <v>1774671.57637185</v>
      </c>
    </row>
    <row r="77" spans="1:2" x14ac:dyDescent="0.25">
      <c r="A77">
        <v>81</v>
      </c>
      <c r="B77">
        <v>1893914.01209748</v>
      </c>
    </row>
    <row r="78" spans="1:2" x14ac:dyDescent="0.25">
      <c r="A78">
        <v>82</v>
      </c>
      <c r="B78">
        <v>3674861.6214639898</v>
      </c>
    </row>
    <row r="79" spans="1:2" x14ac:dyDescent="0.25">
      <c r="A79">
        <v>83</v>
      </c>
      <c r="B79">
        <v>547694.58371339994</v>
      </c>
    </row>
    <row r="80" spans="1:2" x14ac:dyDescent="0.25">
      <c r="A80">
        <v>84</v>
      </c>
      <c r="B80">
        <v>4860584.3477548501</v>
      </c>
    </row>
    <row r="81" spans="1:2" x14ac:dyDescent="0.25">
      <c r="A81">
        <v>85</v>
      </c>
      <c r="B81">
        <v>6207990.7889291197</v>
      </c>
    </row>
    <row r="82" spans="1:2" x14ac:dyDescent="0.25">
      <c r="A82">
        <v>86</v>
      </c>
      <c r="B82">
        <v>2664097.8335686498</v>
      </c>
    </row>
    <row r="83" spans="1:2" x14ac:dyDescent="0.25">
      <c r="A83">
        <v>87</v>
      </c>
      <c r="B83">
        <v>1403074.47230556</v>
      </c>
    </row>
    <row r="84" spans="1:2" x14ac:dyDescent="0.25">
      <c r="A84">
        <v>88</v>
      </c>
      <c r="B84">
        <v>5615663.1897190996</v>
      </c>
    </row>
    <row r="85" spans="1:2" x14ac:dyDescent="0.25">
      <c r="A85">
        <v>89</v>
      </c>
      <c r="B85">
        <v>288927.65951539</v>
      </c>
    </row>
    <row r="86" spans="1:2" x14ac:dyDescent="0.25">
      <c r="A86">
        <v>90</v>
      </c>
      <c r="B86">
        <v>2993086.7059538402</v>
      </c>
    </row>
    <row r="87" spans="1:2" x14ac:dyDescent="0.25">
      <c r="A87">
        <v>91</v>
      </c>
      <c r="B87">
        <v>1914736.5043893401</v>
      </c>
    </row>
    <row r="88" spans="1:2" x14ac:dyDescent="0.25">
      <c r="A88">
        <v>92</v>
      </c>
      <c r="B88">
        <v>606669.12447965995</v>
      </c>
    </row>
    <row r="89" spans="1:2" x14ac:dyDescent="0.25">
      <c r="A89">
        <v>93</v>
      </c>
      <c r="B89">
        <v>3380818.8077358902</v>
      </c>
    </row>
    <row r="90" spans="1:2" x14ac:dyDescent="0.25">
      <c r="A90">
        <v>94</v>
      </c>
      <c r="B90">
        <v>2499598.1993711502</v>
      </c>
    </row>
    <row r="91" spans="1:2" x14ac:dyDescent="0.25">
      <c r="A91">
        <v>95</v>
      </c>
      <c r="B91">
        <v>737539.56187845999</v>
      </c>
    </row>
    <row r="92" spans="1:2" x14ac:dyDescent="0.25">
      <c r="A92">
        <v>96</v>
      </c>
      <c r="B92">
        <v>1210244.4308615299</v>
      </c>
    </row>
    <row r="93" spans="1:2" x14ac:dyDescent="0.25">
      <c r="A93">
        <v>97</v>
      </c>
      <c r="B93">
        <v>8173141.77328909</v>
      </c>
    </row>
    <row r="94" spans="1:2" x14ac:dyDescent="0.25">
      <c r="A94">
        <v>98</v>
      </c>
      <c r="B94">
        <v>3973011.99150596</v>
      </c>
    </row>
    <row r="95" spans="1:2" x14ac:dyDescent="0.25">
      <c r="A95">
        <v>99</v>
      </c>
      <c r="B95">
        <v>2820069.4461152498</v>
      </c>
    </row>
    <row r="96" spans="1:2" x14ac:dyDescent="0.25">
      <c r="A96">
        <v>100</v>
      </c>
      <c r="B96">
        <v>2592401.9564961898</v>
      </c>
    </row>
    <row r="97" spans="1:2" x14ac:dyDescent="0.25">
      <c r="A97">
        <v>101</v>
      </c>
      <c r="B97">
        <v>2428878.9533943501</v>
      </c>
    </row>
    <row r="98" spans="1:2" x14ac:dyDescent="0.25">
      <c r="A98">
        <v>102</v>
      </c>
      <c r="B98">
        <v>4592911.7353922697</v>
      </c>
    </row>
    <row r="99" spans="1:2" x14ac:dyDescent="0.25">
      <c r="A99">
        <v>103</v>
      </c>
      <c r="B99">
        <v>320831.59643755498</v>
      </c>
    </row>
    <row r="100" spans="1:2" x14ac:dyDescent="0.25">
      <c r="A100">
        <v>104</v>
      </c>
      <c r="B100">
        <v>982888.11185562005</v>
      </c>
    </row>
    <row r="101" spans="1:2" x14ac:dyDescent="0.25">
      <c r="A101">
        <v>105</v>
      </c>
      <c r="B101">
        <v>953759.33022837003</v>
      </c>
    </row>
    <row r="102" spans="1:2" x14ac:dyDescent="0.25">
      <c r="A102">
        <v>106</v>
      </c>
      <c r="B102">
        <v>2085274.46212991</v>
      </c>
    </row>
    <row r="103" spans="1:2" x14ac:dyDescent="0.25">
      <c r="A103">
        <v>107</v>
      </c>
      <c r="B103">
        <v>1832315.6218793599</v>
      </c>
    </row>
    <row r="104" spans="1:2" x14ac:dyDescent="0.25">
      <c r="A104">
        <v>108</v>
      </c>
      <c r="B104">
        <v>2603550.3469897402</v>
      </c>
    </row>
    <row r="105" spans="1:2" x14ac:dyDescent="0.25">
      <c r="A105">
        <v>109</v>
      </c>
      <c r="B105">
        <v>2091600.23846246</v>
      </c>
    </row>
    <row r="106" spans="1:2" x14ac:dyDescent="0.25">
      <c r="A106">
        <v>110</v>
      </c>
      <c r="B106">
        <v>2370061.0285837702</v>
      </c>
    </row>
    <row r="107" spans="1:2" x14ac:dyDescent="0.25">
      <c r="A107">
        <v>111</v>
      </c>
      <c r="B107">
        <v>2316469.4900544598</v>
      </c>
    </row>
    <row r="108" spans="1:2" x14ac:dyDescent="0.25">
      <c r="A108">
        <v>112</v>
      </c>
      <c r="B108">
        <v>3361336.2166356901</v>
      </c>
    </row>
    <row r="109" spans="1:2" x14ac:dyDescent="0.25">
      <c r="A109">
        <v>113</v>
      </c>
      <c r="B109">
        <v>1819777.80424721</v>
      </c>
    </row>
    <row r="110" spans="1:2" x14ac:dyDescent="0.25">
      <c r="A110">
        <v>114</v>
      </c>
      <c r="B110">
        <v>2156736.6192827998</v>
      </c>
    </row>
    <row r="111" spans="1:2" x14ac:dyDescent="0.25">
      <c r="A111">
        <v>115</v>
      </c>
      <c r="B111">
        <v>1429450.2866206199</v>
      </c>
    </row>
    <row r="112" spans="1:2" x14ac:dyDescent="0.25">
      <c r="A112">
        <v>116</v>
      </c>
      <c r="B112">
        <v>1120699.7007561701</v>
      </c>
    </row>
    <row r="113" spans="1:2" x14ac:dyDescent="0.25">
      <c r="A113">
        <v>117</v>
      </c>
      <c r="B113">
        <v>953729.73154877999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2"/>
  <sheetViews>
    <sheetView workbookViewId="0">
      <selection sqref="A1:B1048576"/>
    </sheetView>
  </sheetViews>
  <sheetFormatPr baseColWidth="10" defaultRowHeight="15" x14ac:dyDescent="0.25"/>
  <cols>
    <col min="1" max="1" width="18.140625" bestFit="1" customWidth="1"/>
  </cols>
  <sheetData>
    <row r="1" spans="1:2" x14ac:dyDescent="0.25">
      <c r="A1" s="7" t="s">
        <v>138</v>
      </c>
      <c r="B1" s="8">
        <v>2016</v>
      </c>
    </row>
    <row r="2" spans="1:2" x14ac:dyDescent="0.25">
      <c r="A2">
        <v>1</v>
      </c>
      <c r="B2" s="9">
        <v>4459</v>
      </c>
    </row>
    <row r="3" spans="1:2" x14ac:dyDescent="0.25">
      <c r="A3">
        <v>2</v>
      </c>
      <c r="B3" s="9">
        <v>1072</v>
      </c>
    </row>
    <row r="4" spans="1:2" x14ac:dyDescent="0.25">
      <c r="A4">
        <v>3</v>
      </c>
      <c r="B4" s="9">
        <v>1839</v>
      </c>
    </row>
    <row r="5" spans="1:2" x14ac:dyDescent="0.25">
      <c r="A5">
        <v>9</v>
      </c>
      <c r="B5" s="9">
        <v>106799</v>
      </c>
    </row>
    <row r="6" spans="1:2" x14ac:dyDescent="0.25">
      <c r="A6">
        <v>10</v>
      </c>
      <c r="B6" s="9">
        <v>18274</v>
      </c>
    </row>
    <row r="7" spans="1:2" x14ac:dyDescent="0.25">
      <c r="A7">
        <v>11</v>
      </c>
      <c r="B7" s="9">
        <v>68838</v>
      </c>
    </row>
    <row r="8" spans="1:2" x14ac:dyDescent="0.25">
      <c r="A8">
        <v>12</v>
      </c>
      <c r="B8" s="9">
        <v>50105</v>
      </c>
    </row>
    <row r="9" spans="1:2" x14ac:dyDescent="0.25">
      <c r="A9">
        <v>13</v>
      </c>
      <c r="B9" s="9">
        <v>102930</v>
      </c>
    </row>
    <row r="10" spans="1:2" x14ac:dyDescent="0.25">
      <c r="A10">
        <v>14</v>
      </c>
      <c r="B10" s="9">
        <v>41417</v>
      </c>
    </row>
    <row r="11" spans="1:2" x14ac:dyDescent="0.25">
      <c r="A11" s="15">
        <v>15</v>
      </c>
      <c r="B11" s="17">
        <v>23526</v>
      </c>
    </row>
    <row r="12" spans="1:2" x14ac:dyDescent="0.25">
      <c r="A12">
        <v>16</v>
      </c>
      <c r="B12" s="9">
        <v>50431</v>
      </c>
    </row>
    <row r="13" spans="1:2" x14ac:dyDescent="0.25">
      <c r="A13">
        <v>17</v>
      </c>
      <c r="B13" s="9">
        <v>61843</v>
      </c>
    </row>
    <row r="14" spans="1:2" x14ac:dyDescent="0.25">
      <c r="A14">
        <v>18</v>
      </c>
      <c r="B14" s="9">
        <v>68204</v>
      </c>
    </row>
    <row r="15" spans="1:2" x14ac:dyDescent="0.25">
      <c r="A15">
        <v>19</v>
      </c>
      <c r="B15" s="9">
        <v>118109</v>
      </c>
    </row>
    <row r="16" spans="1:2" x14ac:dyDescent="0.25">
      <c r="A16">
        <v>20</v>
      </c>
      <c r="B16" s="9">
        <v>52701</v>
      </c>
    </row>
    <row r="17" spans="1:2" x14ac:dyDescent="0.25">
      <c r="A17" s="15">
        <v>21</v>
      </c>
      <c r="B17" s="17">
        <v>53559</v>
      </c>
    </row>
    <row r="18" spans="1:2" x14ac:dyDescent="0.25">
      <c r="A18">
        <v>22</v>
      </c>
      <c r="B18" s="9">
        <v>113935</v>
      </c>
    </row>
    <row r="19" spans="1:2" x14ac:dyDescent="0.25">
      <c r="A19">
        <v>23</v>
      </c>
      <c r="B19" s="9">
        <v>42461</v>
      </c>
    </row>
    <row r="20" spans="1:2" x14ac:dyDescent="0.25">
      <c r="A20">
        <v>24</v>
      </c>
      <c r="B20" s="9">
        <v>90853</v>
      </c>
    </row>
    <row r="21" spans="1:2" x14ac:dyDescent="0.25">
      <c r="A21">
        <v>25</v>
      </c>
      <c r="B21" s="9">
        <v>36507</v>
      </c>
    </row>
    <row r="22" spans="1:2" x14ac:dyDescent="0.25">
      <c r="A22">
        <v>26</v>
      </c>
      <c r="B22" s="9">
        <v>120245</v>
      </c>
    </row>
    <row r="23" spans="1:2" x14ac:dyDescent="0.25">
      <c r="A23" s="15">
        <v>27</v>
      </c>
      <c r="B23" s="17">
        <v>154994</v>
      </c>
    </row>
    <row r="24" spans="1:2" x14ac:dyDescent="0.25">
      <c r="A24">
        <v>28</v>
      </c>
      <c r="B24" s="9">
        <v>361011</v>
      </c>
    </row>
    <row r="25" spans="1:2" x14ac:dyDescent="0.25">
      <c r="A25">
        <v>29</v>
      </c>
      <c r="B25" s="9">
        <v>155452</v>
      </c>
    </row>
    <row r="26" spans="1:2" x14ac:dyDescent="0.25">
      <c r="A26">
        <v>30</v>
      </c>
      <c r="B26" s="9">
        <v>140611</v>
      </c>
    </row>
    <row r="27" spans="1:2" x14ac:dyDescent="0.25">
      <c r="A27">
        <v>31</v>
      </c>
      <c r="B27" s="9">
        <v>74125</v>
      </c>
    </row>
    <row r="28" spans="1:2" x14ac:dyDescent="0.25">
      <c r="A28">
        <v>32</v>
      </c>
      <c r="B28" s="9">
        <v>88857</v>
      </c>
    </row>
    <row r="29" spans="1:2" x14ac:dyDescent="0.25">
      <c r="A29" s="15">
        <v>33</v>
      </c>
      <c r="B29" s="17">
        <v>45981</v>
      </c>
    </row>
    <row r="30" spans="1:2" x14ac:dyDescent="0.25">
      <c r="A30">
        <v>34</v>
      </c>
      <c r="B30" s="9">
        <v>88580</v>
      </c>
    </row>
    <row r="31" spans="1:2" x14ac:dyDescent="0.25">
      <c r="A31">
        <v>35</v>
      </c>
      <c r="B31" s="9">
        <v>31675</v>
      </c>
    </row>
    <row r="32" spans="1:2" x14ac:dyDescent="0.25">
      <c r="A32">
        <v>36</v>
      </c>
      <c r="B32" s="9">
        <v>44958</v>
      </c>
    </row>
    <row r="33" spans="1:2" x14ac:dyDescent="0.25">
      <c r="A33">
        <v>37</v>
      </c>
      <c r="B33" s="9">
        <v>43532</v>
      </c>
    </row>
    <row r="34" spans="1:2" x14ac:dyDescent="0.25">
      <c r="A34" s="16">
        <v>38</v>
      </c>
      <c r="B34" s="18">
        <v>77602</v>
      </c>
    </row>
    <row r="35" spans="1:2" x14ac:dyDescent="0.25">
      <c r="A35">
        <v>39</v>
      </c>
      <c r="B35" s="9">
        <v>84399</v>
      </c>
    </row>
    <row r="36" spans="1:2" x14ac:dyDescent="0.25">
      <c r="A36">
        <v>40</v>
      </c>
      <c r="B36" s="9">
        <v>88950</v>
      </c>
    </row>
    <row r="37" spans="1:2" x14ac:dyDescent="0.25">
      <c r="A37" s="15">
        <v>41</v>
      </c>
      <c r="B37" s="17">
        <v>50924</v>
      </c>
    </row>
    <row r="38" spans="1:2" x14ac:dyDescent="0.25">
      <c r="A38">
        <v>42</v>
      </c>
      <c r="B38" s="9">
        <v>138678</v>
      </c>
    </row>
    <row r="39" spans="1:2" x14ac:dyDescent="0.25">
      <c r="A39" s="15">
        <v>43</v>
      </c>
      <c r="B39" s="17">
        <v>67170</v>
      </c>
    </row>
    <row r="40" spans="1:2" x14ac:dyDescent="0.25">
      <c r="A40">
        <v>44</v>
      </c>
      <c r="B40" s="9">
        <v>104925</v>
      </c>
    </row>
    <row r="41" spans="1:2" x14ac:dyDescent="0.25">
      <c r="A41">
        <v>45</v>
      </c>
      <c r="B41" s="9">
        <v>131125</v>
      </c>
    </row>
    <row r="42" spans="1:2" x14ac:dyDescent="0.25">
      <c r="A42">
        <v>46</v>
      </c>
      <c r="B42" s="9">
        <v>137570</v>
      </c>
    </row>
    <row r="43" spans="1:2" x14ac:dyDescent="0.25">
      <c r="A43">
        <v>47</v>
      </c>
      <c r="B43" s="9">
        <v>134625</v>
      </c>
    </row>
    <row r="44" spans="1:2" x14ac:dyDescent="0.25">
      <c r="A44" s="15">
        <v>48</v>
      </c>
      <c r="B44" s="17">
        <v>180880</v>
      </c>
    </row>
    <row r="45" spans="1:2" x14ac:dyDescent="0.25">
      <c r="A45">
        <v>49</v>
      </c>
      <c r="B45" s="9">
        <v>54553</v>
      </c>
    </row>
    <row r="46" spans="1:2" x14ac:dyDescent="0.25">
      <c r="A46">
        <v>50</v>
      </c>
      <c r="B46" s="9">
        <v>97179</v>
      </c>
    </row>
    <row r="47" spans="1:2" x14ac:dyDescent="0.25">
      <c r="A47">
        <v>51</v>
      </c>
      <c r="B47" s="9">
        <v>69133</v>
      </c>
    </row>
    <row r="48" spans="1:2" x14ac:dyDescent="0.25">
      <c r="A48">
        <v>52</v>
      </c>
      <c r="B48" s="9">
        <v>16141</v>
      </c>
    </row>
    <row r="49" spans="1:2" x14ac:dyDescent="0.25">
      <c r="A49">
        <v>53</v>
      </c>
      <c r="B49" s="9">
        <v>61535</v>
      </c>
    </row>
    <row r="50" spans="1:2" x14ac:dyDescent="0.25">
      <c r="A50">
        <v>54</v>
      </c>
      <c r="B50" s="9">
        <v>91909</v>
      </c>
    </row>
    <row r="51" spans="1:2" x14ac:dyDescent="0.25">
      <c r="A51" s="16">
        <v>55</v>
      </c>
      <c r="B51" s="18">
        <v>70960</v>
      </c>
    </row>
    <row r="52" spans="1:2" x14ac:dyDescent="0.25">
      <c r="A52">
        <v>56</v>
      </c>
      <c r="B52" s="9">
        <v>37616</v>
      </c>
    </row>
    <row r="53" spans="1:2" x14ac:dyDescent="0.25">
      <c r="A53">
        <v>57</v>
      </c>
      <c r="B53" s="9">
        <v>120519</v>
      </c>
    </row>
    <row r="54" spans="1:2" x14ac:dyDescent="0.25">
      <c r="A54">
        <v>58</v>
      </c>
      <c r="B54" s="9">
        <v>79703</v>
      </c>
    </row>
    <row r="55" spans="1:2" x14ac:dyDescent="0.25">
      <c r="A55">
        <v>59</v>
      </c>
      <c r="B55" s="9">
        <v>65802</v>
      </c>
    </row>
    <row r="56" spans="1:2" x14ac:dyDescent="0.25">
      <c r="A56" s="15">
        <v>60</v>
      </c>
      <c r="B56" s="17">
        <v>2420</v>
      </c>
    </row>
    <row r="57" spans="1:2" x14ac:dyDescent="0.25">
      <c r="A57">
        <v>61</v>
      </c>
      <c r="B57" s="9">
        <v>12681</v>
      </c>
    </row>
    <row r="58" spans="1:2" x14ac:dyDescent="0.25">
      <c r="A58" s="16">
        <v>62</v>
      </c>
      <c r="B58" s="18">
        <v>50844</v>
      </c>
    </row>
    <row r="59" spans="1:2" x14ac:dyDescent="0.25">
      <c r="A59">
        <v>63</v>
      </c>
      <c r="B59" s="9">
        <v>1521</v>
      </c>
    </row>
    <row r="60" spans="1:2" x14ac:dyDescent="0.25">
      <c r="A60">
        <v>64</v>
      </c>
      <c r="B60" s="9">
        <v>4816</v>
      </c>
    </row>
    <row r="61" spans="1:2" x14ac:dyDescent="0.25">
      <c r="A61">
        <v>65</v>
      </c>
      <c r="B61" s="9">
        <v>73280</v>
      </c>
    </row>
    <row r="62" spans="1:2" x14ac:dyDescent="0.25">
      <c r="A62">
        <v>66</v>
      </c>
      <c r="B62" s="9">
        <v>93697</v>
      </c>
    </row>
    <row r="63" spans="1:2" x14ac:dyDescent="0.25">
      <c r="A63">
        <v>67</v>
      </c>
      <c r="B63" s="9">
        <v>192425</v>
      </c>
    </row>
    <row r="64" spans="1:2" x14ac:dyDescent="0.25">
      <c r="A64" s="15">
        <v>68</v>
      </c>
      <c r="B64" s="17">
        <v>55590</v>
      </c>
    </row>
    <row r="65" spans="1:2" x14ac:dyDescent="0.25">
      <c r="A65">
        <v>69</v>
      </c>
      <c r="B65" s="9">
        <v>185107</v>
      </c>
    </row>
    <row r="66" spans="1:2" x14ac:dyDescent="0.25">
      <c r="A66">
        <v>70</v>
      </c>
      <c r="B66" s="9">
        <v>110528</v>
      </c>
    </row>
    <row r="67" spans="1:2" x14ac:dyDescent="0.25">
      <c r="A67">
        <v>71</v>
      </c>
      <c r="B67" s="9">
        <v>258785</v>
      </c>
    </row>
    <row r="68" spans="1:2" x14ac:dyDescent="0.25">
      <c r="A68">
        <v>72</v>
      </c>
      <c r="B68" s="9">
        <v>89906</v>
      </c>
    </row>
    <row r="69" spans="1:2" x14ac:dyDescent="0.25">
      <c r="A69">
        <v>73</v>
      </c>
      <c r="B69" s="9">
        <v>147912</v>
      </c>
    </row>
    <row r="70" spans="1:2" x14ac:dyDescent="0.25">
      <c r="A70">
        <v>74</v>
      </c>
      <c r="B70" s="9">
        <v>128706</v>
      </c>
    </row>
    <row r="71" spans="1:2" x14ac:dyDescent="0.25">
      <c r="A71">
        <v>75</v>
      </c>
      <c r="B71" s="9">
        <v>175291</v>
      </c>
    </row>
    <row r="72" spans="1:2" x14ac:dyDescent="0.25">
      <c r="A72">
        <v>76</v>
      </c>
      <c r="B72" s="9">
        <v>40162</v>
      </c>
    </row>
    <row r="73" spans="1:2" x14ac:dyDescent="0.25">
      <c r="A73" s="15">
        <v>77</v>
      </c>
      <c r="B73" s="17">
        <v>42756</v>
      </c>
    </row>
    <row r="74" spans="1:2" x14ac:dyDescent="0.25">
      <c r="A74">
        <v>78</v>
      </c>
      <c r="B74" s="9">
        <v>19795</v>
      </c>
    </row>
    <row r="75" spans="1:2" x14ac:dyDescent="0.25">
      <c r="A75">
        <v>79</v>
      </c>
      <c r="B75" s="9">
        <v>69787</v>
      </c>
    </row>
    <row r="76" spans="1:2" x14ac:dyDescent="0.25">
      <c r="A76">
        <v>80</v>
      </c>
      <c r="B76" s="9">
        <v>77028</v>
      </c>
    </row>
    <row r="77" spans="1:2" x14ac:dyDescent="0.25">
      <c r="A77">
        <v>81</v>
      </c>
      <c r="B77" s="9">
        <v>90549</v>
      </c>
    </row>
    <row r="78" spans="1:2" x14ac:dyDescent="0.25">
      <c r="A78">
        <v>82</v>
      </c>
      <c r="B78" s="9">
        <v>199296</v>
      </c>
    </row>
    <row r="79" spans="1:2" x14ac:dyDescent="0.25">
      <c r="A79">
        <v>83</v>
      </c>
      <c r="B79" s="9">
        <v>15528</v>
      </c>
    </row>
    <row r="80" spans="1:2" x14ac:dyDescent="0.25">
      <c r="A80">
        <v>84</v>
      </c>
      <c r="B80" s="9">
        <v>216765</v>
      </c>
    </row>
    <row r="81" spans="1:2" x14ac:dyDescent="0.25">
      <c r="A81">
        <v>85</v>
      </c>
      <c r="B81" s="9">
        <v>277713</v>
      </c>
    </row>
    <row r="82" spans="1:2" x14ac:dyDescent="0.25">
      <c r="A82">
        <v>86</v>
      </c>
      <c r="B82" s="9">
        <v>85329</v>
      </c>
    </row>
    <row r="83" spans="1:2" x14ac:dyDescent="0.25">
      <c r="A83" s="16">
        <v>87</v>
      </c>
      <c r="B83" s="18">
        <v>74679</v>
      </c>
    </row>
    <row r="84" spans="1:2" x14ac:dyDescent="0.25">
      <c r="A84">
        <v>88</v>
      </c>
      <c r="B84" s="9">
        <v>28050</v>
      </c>
    </row>
    <row r="85" spans="1:2" x14ac:dyDescent="0.25">
      <c r="A85">
        <v>89</v>
      </c>
      <c r="B85" s="9">
        <v>16851</v>
      </c>
    </row>
    <row r="86" spans="1:2" x14ac:dyDescent="0.25">
      <c r="A86" s="15">
        <v>90</v>
      </c>
      <c r="B86" s="17">
        <v>35575</v>
      </c>
    </row>
    <row r="87" spans="1:2" x14ac:dyDescent="0.25">
      <c r="A87">
        <v>91</v>
      </c>
      <c r="B87" s="9">
        <v>5207</v>
      </c>
    </row>
    <row r="88" spans="1:2" x14ac:dyDescent="0.25">
      <c r="A88">
        <v>92</v>
      </c>
      <c r="B88" s="9">
        <v>11710</v>
      </c>
    </row>
    <row r="89" spans="1:2" x14ac:dyDescent="0.25">
      <c r="A89">
        <v>93</v>
      </c>
      <c r="B89" s="9">
        <v>12223</v>
      </c>
    </row>
    <row r="90" spans="1:2" x14ac:dyDescent="0.25">
      <c r="A90" s="10">
        <v>94</v>
      </c>
      <c r="B90" s="11">
        <v>22633</v>
      </c>
    </row>
    <row r="91" spans="1:2" x14ac:dyDescent="0.25">
      <c r="A91">
        <v>95</v>
      </c>
      <c r="B91" s="9">
        <v>19476</v>
      </c>
    </row>
    <row r="92" spans="1:2" x14ac:dyDescent="0.25">
      <c r="A92">
        <v>96</v>
      </c>
      <c r="B92" s="9">
        <v>42098</v>
      </c>
    </row>
    <row r="93" spans="1:2" x14ac:dyDescent="0.25">
      <c r="A93">
        <v>97</v>
      </c>
      <c r="B93" s="9">
        <v>25252</v>
      </c>
    </row>
    <row r="94" spans="1:2" x14ac:dyDescent="0.25">
      <c r="A94">
        <v>98</v>
      </c>
      <c r="B94" s="9">
        <v>90305</v>
      </c>
    </row>
    <row r="95" spans="1:2" x14ac:dyDescent="0.25">
      <c r="A95">
        <v>99</v>
      </c>
      <c r="B95" s="9">
        <v>18489</v>
      </c>
    </row>
    <row r="96" spans="1:2" x14ac:dyDescent="0.25">
      <c r="A96" s="15">
        <v>100</v>
      </c>
      <c r="B96" s="17">
        <v>24891</v>
      </c>
    </row>
    <row r="97" spans="1:2" x14ac:dyDescent="0.25">
      <c r="A97">
        <v>101</v>
      </c>
      <c r="B97" s="9">
        <v>19996</v>
      </c>
    </row>
    <row r="98" spans="1:2" x14ac:dyDescent="0.25">
      <c r="A98" s="10">
        <v>102</v>
      </c>
      <c r="B98" s="11">
        <v>50598</v>
      </c>
    </row>
    <row r="99" spans="1:2" x14ac:dyDescent="0.25">
      <c r="A99" s="16">
        <v>103</v>
      </c>
      <c r="B99" s="18">
        <v>6084</v>
      </c>
    </row>
    <row r="100" spans="1:2" x14ac:dyDescent="0.25">
      <c r="A100" s="15">
        <v>104</v>
      </c>
      <c r="B100" s="17">
        <v>2425</v>
      </c>
    </row>
    <row r="101" spans="1:2" x14ac:dyDescent="0.25">
      <c r="A101">
        <v>105</v>
      </c>
      <c r="B101" s="9">
        <v>2561</v>
      </c>
    </row>
    <row r="102" spans="1:2" x14ac:dyDescent="0.25">
      <c r="A102">
        <v>106</v>
      </c>
      <c r="B102" s="9">
        <v>25009</v>
      </c>
    </row>
    <row r="103" spans="1:2" x14ac:dyDescent="0.25">
      <c r="A103">
        <v>107</v>
      </c>
      <c r="B103" s="9">
        <v>19350</v>
      </c>
    </row>
    <row r="104" spans="1:2" x14ac:dyDescent="0.25">
      <c r="A104">
        <v>108</v>
      </c>
      <c r="B104" s="9">
        <v>3668</v>
      </c>
    </row>
    <row r="105" spans="1:2" x14ac:dyDescent="0.25">
      <c r="A105" s="10">
        <v>109</v>
      </c>
      <c r="B105" s="11">
        <v>49096</v>
      </c>
    </row>
    <row r="106" spans="1:2" x14ac:dyDescent="0.25">
      <c r="A106" s="15">
        <v>110</v>
      </c>
      <c r="B106" s="17">
        <v>47984</v>
      </c>
    </row>
    <row r="107" spans="1:2" x14ac:dyDescent="0.25">
      <c r="A107" s="16">
        <v>111</v>
      </c>
      <c r="B107" s="18">
        <v>14508</v>
      </c>
    </row>
    <row r="108" spans="1:2" x14ac:dyDescent="0.25">
      <c r="A108">
        <v>112</v>
      </c>
      <c r="B108" s="9">
        <v>24283</v>
      </c>
    </row>
    <row r="109" spans="1:2" x14ac:dyDescent="0.25">
      <c r="A109" s="16">
        <v>113</v>
      </c>
      <c r="B109" s="18">
        <v>26207</v>
      </c>
    </row>
    <row r="110" spans="1:2" x14ac:dyDescent="0.25">
      <c r="A110">
        <v>114</v>
      </c>
      <c r="B110" s="9">
        <v>51304</v>
      </c>
    </row>
    <row r="111" spans="1:2" x14ac:dyDescent="0.25">
      <c r="A111" s="15">
        <v>115</v>
      </c>
      <c r="B111" s="17">
        <v>20782</v>
      </c>
    </row>
    <row r="112" spans="1:2" x14ac:dyDescent="0.25">
      <c r="A112" s="16">
        <v>116</v>
      </c>
      <c r="B112" s="18">
        <v>13725</v>
      </c>
    </row>
    <row r="113" spans="1:2" x14ac:dyDescent="0.25">
      <c r="A113" s="16">
        <v>117</v>
      </c>
      <c r="B113" s="18">
        <v>957</v>
      </c>
    </row>
    <row r="114" spans="1:2" x14ac:dyDescent="0.25">
      <c r="A114" s="16">
        <v>901</v>
      </c>
      <c r="B114" s="18">
        <v>6129</v>
      </c>
    </row>
    <row r="115" spans="1:2" x14ac:dyDescent="0.25">
      <c r="A115" s="16">
        <v>902</v>
      </c>
      <c r="B115" s="18">
        <v>2734</v>
      </c>
    </row>
    <row r="116" spans="1:2" x14ac:dyDescent="0.25">
      <c r="A116" s="16">
        <v>903</v>
      </c>
      <c r="B116" s="18">
        <v>5820</v>
      </c>
    </row>
    <row r="117" spans="1:2" x14ac:dyDescent="0.25">
      <c r="A117" s="16">
        <v>904</v>
      </c>
      <c r="B117" s="18">
        <v>6653</v>
      </c>
    </row>
    <row r="118" spans="1:2" x14ac:dyDescent="0.25">
      <c r="A118" s="16">
        <v>905</v>
      </c>
      <c r="B118" s="18">
        <v>2270</v>
      </c>
    </row>
    <row r="119" spans="1:2" x14ac:dyDescent="0.25">
      <c r="A119" s="16">
        <v>911</v>
      </c>
      <c r="B119" s="18">
        <v>2355</v>
      </c>
    </row>
    <row r="120" spans="1:2" x14ac:dyDescent="0.25">
      <c r="A120" s="10">
        <v>919</v>
      </c>
      <c r="B120" s="11">
        <v>2736</v>
      </c>
    </row>
    <row r="121" spans="1:2" x14ac:dyDescent="0.25">
      <c r="A121" s="12">
        <v>920</v>
      </c>
      <c r="B121" s="13">
        <v>7330</v>
      </c>
    </row>
    <row r="122" spans="1:2" x14ac:dyDescent="0.25">
      <c r="A122" s="14"/>
      <c r="B122" s="14"/>
    </row>
  </sheetData>
  <autoFilter ref="A1:N1">
    <sortState ref="A2:N121">
      <sortCondition ref="A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C1" workbookViewId="0">
      <selection activeCell="P2" sqref="P2:P113"/>
    </sheetView>
  </sheetViews>
  <sheetFormatPr baseColWidth="10" defaultRowHeight="15" x14ac:dyDescent="0.25"/>
  <cols>
    <col min="1" max="1" width="10.42578125" style="21" customWidth="1"/>
    <col min="2" max="2" width="26.85546875" style="21" customWidth="1"/>
    <col min="3" max="3" width="16" style="21" bestFit="1" customWidth="1"/>
    <col min="4" max="4" width="20.7109375" style="21" customWidth="1"/>
    <col min="5" max="5" width="16.5703125" style="21" customWidth="1"/>
    <col min="6" max="6" width="21.140625" style="21" customWidth="1"/>
    <col min="7" max="7" width="20.140625" style="21" customWidth="1"/>
    <col min="8" max="8" width="11.42578125" style="21"/>
    <col min="9" max="9" width="14" style="21" customWidth="1"/>
    <col min="10" max="10" width="16.85546875" style="21" customWidth="1"/>
    <col min="11" max="11" width="20.5703125" style="21" customWidth="1"/>
    <col min="12" max="12" width="19.28515625" style="21" customWidth="1"/>
    <col min="13" max="13" width="11.42578125" style="21"/>
    <col min="14" max="14" width="30.85546875" style="21" bestFit="1" customWidth="1"/>
    <col min="15" max="15" width="30.85546875" style="21" customWidth="1"/>
    <col min="16" max="16" width="11.42578125" style="24"/>
    <col min="17" max="16384" width="11.42578125" style="21"/>
  </cols>
  <sheetData>
    <row r="1" spans="1:16" x14ac:dyDescent="0.25">
      <c r="A1" s="21" t="s">
        <v>7</v>
      </c>
      <c r="B1" s="21" t="s">
        <v>17</v>
      </c>
      <c r="C1" s="21" t="s">
        <v>13</v>
      </c>
      <c r="D1" s="21" t="s">
        <v>141</v>
      </c>
      <c r="E1" s="21" t="s">
        <v>142</v>
      </c>
      <c r="F1" s="21" t="s">
        <v>143</v>
      </c>
      <c r="G1" s="21" t="s">
        <v>144</v>
      </c>
      <c r="H1" s="21" t="s">
        <v>145</v>
      </c>
      <c r="I1" s="21" t="s">
        <v>146</v>
      </c>
      <c r="J1" s="21" t="s">
        <v>148</v>
      </c>
      <c r="K1" s="21" t="s">
        <v>149</v>
      </c>
      <c r="L1" s="21" t="s">
        <v>147</v>
      </c>
      <c r="M1" s="21" t="s">
        <v>154</v>
      </c>
      <c r="N1" s="21" t="s">
        <v>155</v>
      </c>
      <c r="O1" s="57" t="s">
        <v>506</v>
      </c>
      <c r="P1" s="36" t="s">
        <v>272</v>
      </c>
    </row>
    <row r="2" spans="1:16" x14ac:dyDescent="0.25">
      <c r="A2" s="21">
        <v>1</v>
      </c>
      <c r="B2" s="21" t="s">
        <v>117</v>
      </c>
      <c r="C2" s="22">
        <v>6309530.0731809996</v>
      </c>
      <c r="D2" s="21">
        <v>19867.099674000001</v>
      </c>
      <c r="E2" s="21">
        <v>3.1487447470051988E-3</v>
      </c>
      <c r="F2" s="21">
        <v>3.2611815287857899</v>
      </c>
      <c r="G2" s="21">
        <v>0.196373372339681</v>
      </c>
      <c r="H2" s="21">
        <f>(E2*0.75+G2*0.25)</f>
        <v>5.1454901645174148E-2</v>
      </c>
      <c r="I2" s="21">
        <v>81</v>
      </c>
      <c r="J2" s="21">
        <f>I2/(C2/10000)</f>
        <v>0.12837723104656384</v>
      </c>
      <c r="K2" s="21">
        <v>6.1196669901240307E-3</v>
      </c>
      <c r="L2" s="21">
        <v>0.281893004115226</v>
      </c>
      <c r="M2" s="21">
        <v>0.61794183901930611</v>
      </c>
      <c r="N2" s="21">
        <v>3.6401249896161073E-2</v>
      </c>
      <c r="O2" s="21">
        <f>VLOOKUP(A2,Hoja1!A:AV,48,FALSE)</f>
        <v>1.660522334072068E-2</v>
      </c>
      <c r="P2" s="24">
        <f>(O2+H2+(1-N2)+(K2*0.25+L2*0.75))/4</f>
        <v>0.31115213623092108</v>
      </c>
    </row>
    <row r="3" spans="1:16" x14ac:dyDescent="0.25">
      <c r="A3" s="21">
        <v>2</v>
      </c>
      <c r="B3" s="21" t="s">
        <v>70</v>
      </c>
      <c r="C3" s="22">
        <v>6720730.8048869995</v>
      </c>
      <c r="D3" s="21">
        <v>8078.2713279999998</v>
      </c>
      <c r="E3" s="21">
        <v>1.2019929919118112E-3</v>
      </c>
      <c r="F3" s="21">
        <v>9.08077366752741</v>
      </c>
      <c r="G3" s="21">
        <v>1</v>
      </c>
      <c r="H3" s="21">
        <f t="shared" ref="H3:H66" si="0">(E3*0.75+G3*0.25)</f>
        <v>0.25090149474393386</v>
      </c>
      <c r="I3" s="21">
        <v>88</v>
      </c>
      <c r="J3" s="21">
        <f t="shared" ref="J3:J66" si="1">I3/(C3/10000)</f>
        <v>0.13093814133428844</v>
      </c>
      <c r="K3" s="21">
        <v>6.5852504392747762E-3</v>
      </c>
      <c r="L3" s="21">
        <v>0.3125</v>
      </c>
      <c r="M3" s="21">
        <v>0.61205938532999771</v>
      </c>
      <c r="N3" s="21">
        <v>3.5864419042957806E-2</v>
      </c>
      <c r="O3" s="21">
        <f>VLOOKUP(A3,Hoja1!A:AV,48,FALSE)</f>
        <v>1.3495267997287813E-2</v>
      </c>
      <c r="P3" s="24">
        <f t="shared" ref="P3:P66" si="2">(O3+H3+(1-N3)+(K3*0.25+L3*0.75))/4</f>
        <v>0.36613841407702069</v>
      </c>
    </row>
    <row r="4" spans="1:16" x14ac:dyDescent="0.25">
      <c r="A4" s="21">
        <v>3</v>
      </c>
      <c r="B4" s="21" t="s">
        <v>61</v>
      </c>
      <c r="C4" s="22">
        <v>4536367.0429100003</v>
      </c>
      <c r="D4" s="21">
        <v>1999.6650830000001</v>
      </c>
      <c r="E4" s="21">
        <v>4.4080760310727629E-4</v>
      </c>
      <c r="F4" s="21">
        <v>4.2866395090293503</v>
      </c>
      <c r="G4" s="21">
        <v>0.33797871491763798</v>
      </c>
      <c r="H4" s="21">
        <f t="shared" si="0"/>
        <v>8.482528443173995E-2</v>
      </c>
      <c r="I4" s="21">
        <v>155</v>
      </c>
      <c r="J4" s="21">
        <f t="shared" si="1"/>
        <v>0.34168311014924002</v>
      </c>
      <c r="K4" s="21">
        <v>4.4899505312768137E-2</v>
      </c>
      <c r="L4" s="21">
        <v>0.25483870967741901</v>
      </c>
      <c r="M4" s="21">
        <v>0.51396671143728834</v>
      </c>
      <c r="N4" s="21">
        <v>2.6912512814690703E-2</v>
      </c>
      <c r="O4" s="21">
        <f>VLOOKUP(A4,Hoja1!A:AV,48,FALSE)</f>
        <v>6.363729191626491E-3</v>
      </c>
      <c r="P4" s="24">
        <f t="shared" si="2"/>
        <v>0.31665760234873297</v>
      </c>
    </row>
    <row r="5" spans="1:16" x14ac:dyDescent="0.25">
      <c r="A5" s="21">
        <v>9</v>
      </c>
      <c r="B5" s="21" t="s">
        <v>103</v>
      </c>
      <c r="C5" s="22">
        <v>3557883.9591450002</v>
      </c>
      <c r="D5" s="21">
        <v>210571.03555299999</v>
      </c>
      <c r="E5" s="21">
        <v>5.9184346080697531E-2</v>
      </c>
      <c r="F5" s="21">
        <v>2.2329150441502401</v>
      </c>
      <c r="G5" s="21">
        <v>5.4380203800814701E-2</v>
      </c>
      <c r="H5" s="21">
        <f t="shared" si="0"/>
        <v>5.7983310510726825E-2</v>
      </c>
      <c r="I5" s="21">
        <v>872</v>
      </c>
      <c r="J5" s="21">
        <f t="shared" si="1"/>
        <v>2.4508949982999204</v>
      </c>
      <c r="K5" s="21">
        <v>0.42836242886073933</v>
      </c>
      <c r="L5" s="21">
        <v>0.32014525993883802</v>
      </c>
      <c r="M5" s="21">
        <v>1.9430926291338946</v>
      </c>
      <c r="N5" s="21">
        <v>0.15733408963498621</v>
      </c>
      <c r="O5" s="21">
        <f>VLOOKUP(A5,Hoja1!A:AV,48,FALSE)</f>
        <v>0.15430876222297685</v>
      </c>
      <c r="P5" s="24">
        <f t="shared" si="2"/>
        <v>0.35053938381700772</v>
      </c>
    </row>
    <row r="6" spans="1:16" x14ac:dyDescent="0.25">
      <c r="A6" s="21">
        <v>10</v>
      </c>
      <c r="B6" s="21" t="s">
        <v>79</v>
      </c>
      <c r="C6" s="22">
        <v>3452642.5419959999</v>
      </c>
      <c r="D6" s="21">
        <v>112028.52205499999</v>
      </c>
      <c r="E6" s="21">
        <v>3.2447182322626257E-2</v>
      </c>
      <c r="F6" s="21">
        <v>3.5622040478507699</v>
      </c>
      <c r="G6" s="21">
        <v>0.23794152799024401</v>
      </c>
      <c r="H6" s="21">
        <f t="shared" si="0"/>
        <v>8.3820768739530704E-2</v>
      </c>
      <c r="I6" s="21">
        <v>153</v>
      </c>
      <c r="J6" s="21">
        <f t="shared" si="1"/>
        <v>0.44313883681555261</v>
      </c>
      <c r="K6" s="21">
        <v>6.3344550960722876E-2</v>
      </c>
      <c r="L6" s="21">
        <v>0.32352941176470601</v>
      </c>
      <c r="M6" s="21">
        <v>1.7775050513832729</v>
      </c>
      <c r="N6" s="21">
        <v>0.14222261994245064</v>
      </c>
      <c r="O6" s="21">
        <f>VLOOKUP(A6,Hoja1!A:AV,48,FALSE)</f>
        <v>0.1150168852179716</v>
      </c>
      <c r="P6" s="24">
        <f t="shared" si="2"/>
        <v>0.32877455764469043</v>
      </c>
    </row>
    <row r="7" spans="1:16" x14ac:dyDescent="0.25">
      <c r="A7" s="21">
        <v>11</v>
      </c>
      <c r="B7" s="21" t="s">
        <v>93</v>
      </c>
      <c r="C7" s="22">
        <v>2752775.0549960001</v>
      </c>
      <c r="D7" s="21">
        <v>166995.95790199999</v>
      </c>
      <c r="E7" s="21">
        <v>6.0664585578440094E-2</v>
      </c>
      <c r="F7" s="21">
        <v>2.1931549651520199</v>
      </c>
      <c r="G7" s="21">
        <v>4.8889740304560898E-2</v>
      </c>
      <c r="H7" s="21">
        <f t="shared" si="0"/>
        <v>5.7720874259970294E-2</v>
      </c>
      <c r="I7" s="21">
        <v>677</v>
      </c>
      <c r="J7" s="21">
        <f t="shared" si="1"/>
        <v>2.4593364385924503</v>
      </c>
      <c r="K7" s="21">
        <v>0.42989711553291016</v>
      </c>
      <c r="L7" s="21">
        <v>0.30871491875923202</v>
      </c>
      <c r="M7" s="21">
        <v>3.9587181401021279</v>
      </c>
      <c r="N7" s="21">
        <v>0.34127943284406426</v>
      </c>
      <c r="O7" s="21">
        <f>VLOOKUP(A7,Hoja1!A:AV,48,FALSE)</f>
        <v>0.17794255533121681</v>
      </c>
      <c r="P7" s="24">
        <f t="shared" si="2"/>
        <v>0.30834861617494358</v>
      </c>
    </row>
    <row r="8" spans="1:16" x14ac:dyDescent="0.25">
      <c r="A8" s="21">
        <v>12</v>
      </c>
      <c r="B8" s="21" t="s">
        <v>78</v>
      </c>
      <c r="C8" s="22">
        <v>2906631.4685960002</v>
      </c>
      <c r="D8" s="21">
        <v>243415.92663900001</v>
      </c>
      <c r="E8" s="21">
        <v>8.3745025562727435E-2</v>
      </c>
      <c r="F8" s="21">
        <v>3.1313008744230499</v>
      </c>
      <c r="G8" s="21">
        <v>0.17843817176625901</v>
      </c>
      <c r="H8" s="21">
        <f t="shared" si="0"/>
        <v>0.10741831211361033</v>
      </c>
      <c r="I8" s="21">
        <v>396</v>
      </c>
      <c r="J8" s="21">
        <f t="shared" si="1"/>
        <v>1.3624018190076266</v>
      </c>
      <c r="K8" s="21">
        <v>0.23047013594396887</v>
      </c>
      <c r="L8" s="21">
        <v>0.34932659932659899</v>
      </c>
      <c r="M8" s="21">
        <v>0.3027797455062321</v>
      </c>
      <c r="N8" s="21">
        <v>7.6396574563501627E-3</v>
      </c>
      <c r="O8" s="21">
        <f>VLOOKUP(A8,Hoja1!A:AV,48,FALSE)</f>
        <v>0.22965156471153692</v>
      </c>
      <c r="P8" s="24">
        <f t="shared" si="2"/>
        <v>0.41226067571243463</v>
      </c>
    </row>
    <row r="9" spans="1:16" x14ac:dyDescent="0.25">
      <c r="A9" s="21">
        <v>13</v>
      </c>
      <c r="B9" s="21" t="s">
        <v>87</v>
      </c>
      <c r="C9" s="22">
        <v>6722632.0786520001</v>
      </c>
      <c r="D9" s="21">
        <v>504838.08116100001</v>
      </c>
      <c r="E9" s="21">
        <v>7.5095301253230037E-2</v>
      </c>
      <c r="F9" s="21">
        <v>3.2634105625527199</v>
      </c>
      <c r="G9" s="21">
        <v>0.19668117928668999</v>
      </c>
      <c r="H9" s="21">
        <f t="shared" si="0"/>
        <v>0.10549177076159502</v>
      </c>
      <c r="I9" s="21">
        <v>726</v>
      </c>
      <c r="J9" s="21">
        <f t="shared" si="1"/>
        <v>1.0799341560063109</v>
      </c>
      <c r="K9" s="21">
        <v>0.17911641635289588</v>
      </c>
      <c r="L9" s="21">
        <v>0.33379247015610702</v>
      </c>
      <c r="M9" s="21">
        <v>1.5018091164480196</v>
      </c>
      <c r="N9" s="21">
        <v>0.11706269658513406</v>
      </c>
      <c r="O9" s="21">
        <f>VLOOKUP(A9,Hoja1!A:AV,48,FALSE)</f>
        <v>0.21230258062349699</v>
      </c>
      <c r="P9" s="24">
        <f t="shared" si="2"/>
        <v>0.37396377787631557</v>
      </c>
    </row>
    <row r="10" spans="1:16" x14ac:dyDescent="0.25">
      <c r="A10" s="21">
        <v>14</v>
      </c>
      <c r="B10" s="21" t="s">
        <v>94</v>
      </c>
      <c r="C10" s="22">
        <v>4926919.8058780003</v>
      </c>
      <c r="D10" s="21">
        <v>303171.36471599998</v>
      </c>
      <c r="E10" s="21">
        <v>6.1533651177822127E-2</v>
      </c>
      <c r="F10" s="21">
        <v>3.13314915320717</v>
      </c>
      <c r="G10" s="21">
        <v>0.17869340031335301</v>
      </c>
      <c r="H10" s="21">
        <f t="shared" si="0"/>
        <v>9.0823588461704852E-2</v>
      </c>
      <c r="I10" s="21">
        <v>520</v>
      </c>
      <c r="J10" s="21">
        <f t="shared" si="1"/>
        <v>1.0554261495785267</v>
      </c>
      <c r="K10" s="21">
        <v>0.17466076547783346</v>
      </c>
      <c r="L10" s="21">
        <v>0.331730769230769</v>
      </c>
      <c r="M10" s="21">
        <v>3.9283373762326113</v>
      </c>
      <c r="N10" s="21">
        <v>0.33850689399370626</v>
      </c>
      <c r="O10" s="21">
        <f>VLOOKUP(A10,Hoja1!A:AV,48,FALSE)</f>
        <v>0.14194145821676279</v>
      </c>
      <c r="P10" s="24">
        <f t="shared" si="2"/>
        <v>0.29668035524432412</v>
      </c>
    </row>
    <row r="11" spans="1:16" x14ac:dyDescent="0.25">
      <c r="A11" s="21">
        <v>15</v>
      </c>
      <c r="B11" s="21" t="s">
        <v>33</v>
      </c>
      <c r="C11" s="22">
        <v>2856068.3555060001</v>
      </c>
      <c r="D11" s="21">
        <v>130548.07646700001</v>
      </c>
      <c r="E11" s="21">
        <v>4.5709016808132816E-2</v>
      </c>
      <c r="F11" s="21">
        <v>3.7219214574800299</v>
      </c>
      <c r="G11" s="21">
        <v>0.25999688173652202</v>
      </c>
      <c r="H11" s="21">
        <f t="shared" si="0"/>
        <v>9.9280983040230114E-2</v>
      </c>
      <c r="I11" s="21">
        <v>174</v>
      </c>
      <c r="J11" s="21">
        <f t="shared" si="1"/>
        <v>0.60922911618889808</v>
      </c>
      <c r="K11" s="21">
        <v>9.3540409641020811E-2</v>
      </c>
      <c r="L11" s="21">
        <v>0.34482758620689702</v>
      </c>
      <c r="M11" s="21">
        <v>1.1559376084835904</v>
      </c>
      <c r="N11" s="21">
        <v>8.5498572747369744E-2</v>
      </c>
      <c r="O11" s="21">
        <f>VLOOKUP(A11,Hoja1!A:AV,48,FALSE)</f>
        <v>0.17698207665792112</v>
      </c>
      <c r="P11" s="24">
        <f t="shared" si="2"/>
        <v>0.3681925697540524</v>
      </c>
    </row>
    <row r="12" spans="1:16" x14ac:dyDescent="0.25">
      <c r="A12" s="21">
        <v>16</v>
      </c>
      <c r="B12" s="21" t="s">
        <v>34</v>
      </c>
      <c r="C12" s="22">
        <v>4586983.2097420003</v>
      </c>
      <c r="D12" s="21">
        <v>449688.02365799999</v>
      </c>
      <c r="E12" s="21">
        <v>9.8035681208280059E-2</v>
      </c>
      <c r="F12" s="21">
        <v>3.6380094004661498</v>
      </c>
      <c r="G12" s="21">
        <v>0.248409478050756</v>
      </c>
      <c r="H12" s="21">
        <f t="shared" si="0"/>
        <v>0.13562913041889904</v>
      </c>
      <c r="I12" s="21">
        <v>629</v>
      </c>
      <c r="J12" s="21">
        <f t="shared" si="1"/>
        <v>1.3712716424688609</v>
      </c>
      <c r="K12" s="21">
        <v>0.23208270434210237</v>
      </c>
      <c r="L12" s="21">
        <v>0.36857445680975098</v>
      </c>
      <c r="M12" s="21">
        <v>0.57178754329605652</v>
      </c>
      <c r="N12" s="21">
        <v>3.2189223544446463E-2</v>
      </c>
      <c r="O12" s="21">
        <f>VLOOKUP(A12,Hoja1!A:AV,48,FALSE)</f>
        <v>0.36302023401563843</v>
      </c>
      <c r="P12" s="24">
        <f t="shared" si="2"/>
        <v>0.45022791489573244</v>
      </c>
    </row>
    <row r="13" spans="1:16" x14ac:dyDescent="0.25">
      <c r="A13" s="21">
        <v>17</v>
      </c>
      <c r="B13" s="21" t="s">
        <v>71</v>
      </c>
      <c r="C13" s="22">
        <v>4382731.6294980003</v>
      </c>
      <c r="D13" s="21">
        <v>266076.56491000002</v>
      </c>
      <c r="E13" s="21">
        <v>6.0710211667803292E-2</v>
      </c>
      <c r="F13" s="21">
        <v>3.1538113841111599</v>
      </c>
      <c r="G13" s="21">
        <v>0.18154664475823001</v>
      </c>
      <c r="H13" s="21">
        <f t="shared" si="0"/>
        <v>9.0919319940409971E-2</v>
      </c>
      <c r="I13" s="21">
        <v>439</v>
      </c>
      <c r="J13" s="21">
        <f t="shared" si="1"/>
        <v>1.0016584110359574</v>
      </c>
      <c r="K13" s="21">
        <v>0.1648855815193484</v>
      </c>
      <c r="L13" s="21">
        <v>0.298405466970387</v>
      </c>
      <c r="M13" s="21">
        <v>0.34700547916664165</v>
      </c>
      <c r="N13" s="21">
        <v>1.1675683847447731E-2</v>
      </c>
      <c r="O13" s="21">
        <f>VLOOKUP(A13,Hoja1!A:AV,48,FALSE)</f>
        <v>0.10582062885951518</v>
      </c>
      <c r="P13" s="24">
        <f t="shared" si="2"/>
        <v>0.36252244014002621</v>
      </c>
    </row>
    <row r="14" spans="1:16" x14ac:dyDescent="0.25">
      <c r="A14" s="21">
        <v>18</v>
      </c>
      <c r="B14" s="21" t="s">
        <v>72</v>
      </c>
      <c r="C14" s="22">
        <v>3286562.3146390002</v>
      </c>
      <c r="D14" s="21">
        <v>203936.074723</v>
      </c>
      <c r="E14" s="21">
        <v>6.2051485777290236E-2</v>
      </c>
      <c r="F14" s="21">
        <v>2.83189006918166</v>
      </c>
      <c r="G14" s="21">
        <v>0.13709257744197501</v>
      </c>
      <c r="H14" s="21">
        <f t="shared" si="0"/>
        <v>8.0811758693461425E-2</v>
      </c>
      <c r="I14" s="21">
        <v>304</v>
      </c>
      <c r="J14" s="21">
        <f t="shared" si="1"/>
        <v>0.92497865823484837</v>
      </c>
      <c r="K14" s="21">
        <v>0.15094490426864801</v>
      </c>
      <c r="L14" s="21">
        <v>0.32236842105263203</v>
      </c>
      <c r="M14" s="21">
        <v>0.27456459824926943</v>
      </c>
      <c r="N14" s="21">
        <v>5.0647520894382481E-3</v>
      </c>
      <c r="O14" s="21">
        <f>VLOOKUP(A14,Hoja1!A:AV,48,FALSE)</f>
        <v>0.14491442708338934</v>
      </c>
      <c r="P14" s="24">
        <f t="shared" si="2"/>
        <v>0.3750434938860121</v>
      </c>
    </row>
    <row r="15" spans="1:16" x14ac:dyDescent="0.25">
      <c r="A15" s="21">
        <v>19</v>
      </c>
      <c r="B15" s="21" t="s">
        <v>50</v>
      </c>
      <c r="C15" s="22">
        <v>4334033.5811750004</v>
      </c>
      <c r="D15" s="21">
        <v>358830.06242099998</v>
      </c>
      <c r="E15" s="21">
        <v>8.2793558402405709E-2</v>
      </c>
      <c r="F15" s="21">
        <v>2.9478578974710499</v>
      </c>
      <c r="G15" s="21">
        <v>0.153106557896874</v>
      </c>
      <c r="H15" s="21">
        <f t="shared" si="0"/>
        <v>0.10037180827602278</v>
      </c>
      <c r="I15" s="21">
        <v>551</v>
      </c>
      <c r="J15" s="21">
        <f t="shared" si="1"/>
        <v>1.2713330196454506</v>
      </c>
      <c r="K15" s="21">
        <v>0.21391347407248565</v>
      </c>
      <c r="L15" s="21">
        <v>0.37931034482758602</v>
      </c>
      <c r="M15" s="21">
        <v>0.46960738203638391</v>
      </c>
      <c r="N15" s="21">
        <v>2.2864294518795906E-2</v>
      </c>
      <c r="O15" s="21">
        <f>VLOOKUP(A15,Hoja1!A:AV,48,FALSE)</f>
        <v>0.19495925786543522</v>
      </c>
      <c r="P15" s="24">
        <f t="shared" si="2"/>
        <v>0.40260697469036827</v>
      </c>
    </row>
    <row r="16" spans="1:16" x14ac:dyDescent="0.25">
      <c r="A16" s="21">
        <v>20</v>
      </c>
      <c r="B16" s="21" t="s">
        <v>76</v>
      </c>
      <c r="C16" s="22">
        <v>2847741.1752900002</v>
      </c>
      <c r="D16" s="21">
        <v>298731.78376199998</v>
      </c>
      <c r="E16" s="21">
        <v>0.10490131138114354</v>
      </c>
      <c r="F16" s="21">
        <v>3.3473339377053599</v>
      </c>
      <c r="G16" s="21">
        <v>0.20827014589258</v>
      </c>
      <c r="H16" s="21">
        <f t="shared" si="0"/>
        <v>0.13074352000900266</v>
      </c>
      <c r="I16" s="21">
        <v>486</v>
      </c>
      <c r="J16" s="21">
        <f t="shared" si="1"/>
        <v>1.706615770481698</v>
      </c>
      <c r="K16" s="21">
        <v>0.29304957089774031</v>
      </c>
      <c r="L16" s="21">
        <v>0.35939643347050798</v>
      </c>
      <c r="M16" s="21">
        <v>0.69004917150800005</v>
      </c>
      <c r="N16" s="21">
        <v>4.2981742130629996E-2</v>
      </c>
      <c r="O16" s="21">
        <f>VLOOKUP(A16,Hoja1!A:AV,48,FALSE)</f>
        <v>0.25408148056539431</v>
      </c>
      <c r="P16" s="24">
        <f t="shared" si="2"/>
        <v>0.42116324406777073</v>
      </c>
    </row>
    <row r="17" spans="1:16" x14ac:dyDescent="0.25">
      <c r="A17" s="21">
        <v>21</v>
      </c>
      <c r="B17" s="21" t="s">
        <v>35</v>
      </c>
      <c r="C17" s="22">
        <v>2748166.4578169999</v>
      </c>
      <c r="D17" s="21">
        <v>226505.958751</v>
      </c>
      <c r="E17" s="21">
        <v>8.242075661272881E-2</v>
      </c>
      <c r="F17" s="21">
        <v>3.1040521169516602</v>
      </c>
      <c r="G17" s="21">
        <v>0.174675394830588</v>
      </c>
      <c r="H17" s="21">
        <f t="shared" si="0"/>
        <v>0.10548441616719362</v>
      </c>
      <c r="I17" s="21">
        <v>431</v>
      </c>
      <c r="J17" s="21">
        <f t="shared" si="1"/>
        <v>1.5683183919738395</v>
      </c>
      <c r="K17" s="21">
        <v>0.26790656967554388</v>
      </c>
      <c r="L17" s="21">
        <v>0.36813611755607101</v>
      </c>
      <c r="M17" s="21">
        <v>0.673276793604075</v>
      </c>
      <c r="N17" s="21">
        <v>4.1451100256342625E-2</v>
      </c>
      <c r="O17" s="21">
        <f>VLOOKUP(A17,Hoja1!A:AV,48,FALSE)</f>
        <v>0.19252848755260268</v>
      </c>
      <c r="P17" s="24">
        <f t="shared" si="2"/>
        <v>0.39991013351234822</v>
      </c>
    </row>
    <row r="18" spans="1:16" x14ac:dyDescent="0.25">
      <c r="A18" s="21">
        <v>22</v>
      </c>
      <c r="B18" s="21" t="s">
        <v>26</v>
      </c>
      <c r="C18" s="22">
        <v>3362551.0797879999</v>
      </c>
      <c r="D18" s="21">
        <v>387773.75965700002</v>
      </c>
      <c r="E18" s="21">
        <v>0.1153212993515174</v>
      </c>
      <c r="F18" s="21">
        <v>3.3051184573984602</v>
      </c>
      <c r="G18" s="21">
        <v>0.202440616388572</v>
      </c>
      <c r="H18" s="21">
        <f t="shared" si="0"/>
        <v>0.13710112861078105</v>
      </c>
      <c r="I18" s="21">
        <v>741</v>
      </c>
      <c r="J18" s="21">
        <f t="shared" si="1"/>
        <v>2.2036839959222809</v>
      </c>
      <c r="K18" s="21">
        <v>0.38341850727680127</v>
      </c>
      <c r="L18" s="21">
        <v>0.39586144849302701</v>
      </c>
      <c r="M18" s="21">
        <v>0.605935658108817</v>
      </c>
      <c r="N18" s="21">
        <v>3.5305569643955231E-2</v>
      </c>
      <c r="O18" s="21">
        <f>VLOOKUP(A18,Hoja1!A:AV,48,FALSE)</f>
        <v>0.21412476983512158</v>
      </c>
      <c r="P18" s="24">
        <f t="shared" si="2"/>
        <v>0.42716776049772953</v>
      </c>
    </row>
    <row r="19" spans="1:16" x14ac:dyDescent="0.25">
      <c r="A19" s="21">
        <v>23</v>
      </c>
      <c r="B19" s="21" t="s">
        <v>52</v>
      </c>
      <c r="C19" s="22">
        <v>4204838.1945559997</v>
      </c>
      <c r="D19" s="21">
        <v>143895.81190299999</v>
      </c>
      <c r="E19" s="21">
        <v>3.4221486117896709E-2</v>
      </c>
      <c r="F19" s="21">
        <v>2.85768069915148</v>
      </c>
      <c r="G19" s="21">
        <v>0.14065400176412099</v>
      </c>
      <c r="H19" s="21">
        <f t="shared" si="0"/>
        <v>6.0829615029452777E-2</v>
      </c>
      <c r="I19" s="21">
        <v>187</v>
      </c>
      <c r="J19" s="21">
        <f t="shared" si="1"/>
        <v>0.44472579287856717</v>
      </c>
      <c r="K19" s="21">
        <v>6.3633065744317846E-2</v>
      </c>
      <c r="L19" s="21">
        <v>0.30481283422459898</v>
      </c>
      <c r="M19" s="21">
        <v>2.264591630104055</v>
      </c>
      <c r="N19" s="21">
        <v>0.18667398623434214</v>
      </c>
      <c r="O19" s="21">
        <f>VLOOKUP(A19,Hoja1!A:AV,48,FALSE)</f>
        <v>9.7542298824975004E-2</v>
      </c>
      <c r="P19" s="24">
        <f t="shared" si="2"/>
        <v>0.30405395493115361</v>
      </c>
    </row>
    <row r="20" spans="1:16" x14ac:dyDescent="0.25">
      <c r="A20" s="21">
        <v>24</v>
      </c>
      <c r="B20" s="21" t="s">
        <v>51</v>
      </c>
      <c r="C20" s="22">
        <v>7565952.9813479995</v>
      </c>
      <c r="D20" s="21">
        <v>453899.10056699999</v>
      </c>
      <c r="E20" s="21">
        <v>5.9992323727886869E-2</v>
      </c>
      <c r="F20" s="21">
        <v>2.9848036436052401</v>
      </c>
      <c r="G20" s="21">
        <v>0.158208390579368</v>
      </c>
      <c r="H20" s="21">
        <f t="shared" si="0"/>
        <v>8.4546340440757151E-2</v>
      </c>
      <c r="I20" s="21">
        <v>803</v>
      </c>
      <c r="J20" s="21">
        <f t="shared" si="1"/>
        <v>1.061333584783833</v>
      </c>
      <c r="K20" s="21">
        <v>0.17573476017093334</v>
      </c>
      <c r="L20" s="21">
        <v>0.321710253217103</v>
      </c>
      <c r="M20" s="21">
        <v>1.4866885527670661</v>
      </c>
      <c r="N20" s="21">
        <v>0.1156827987515967</v>
      </c>
      <c r="O20" s="21">
        <f>VLOOKUP(A20,Hoja1!A:AV,48,FALSE)</f>
        <v>0.15314320554370758</v>
      </c>
      <c r="P20" s="24">
        <f t="shared" si="2"/>
        <v>0.3518057817971072</v>
      </c>
    </row>
    <row r="21" spans="1:16" x14ac:dyDescent="0.25">
      <c r="A21" s="21">
        <v>25</v>
      </c>
      <c r="B21" s="21" t="s">
        <v>97</v>
      </c>
      <c r="C21" s="22">
        <v>3934775.9342660001</v>
      </c>
      <c r="D21" s="21">
        <v>240012.283543</v>
      </c>
      <c r="E21" s="21">
        <v>6.0997700390726904E-2</v>
      </c>
      <c r="F21" s="21">
        <v>3.2583260522809301</v>
      </c>
      <c r="G21" s="21">
        <v>0.195979060006572</v>
      </c>
      <c r="H21" s="21">
        <f t="shared" si="0"/>
        <v>9.4743040294688177E-2</v>
      </c>
      <c r="I21" s="21">
        <v>382</v>
      </c>
      <c r="J21" s="21">
        <f t="shared" si="1"/>
        <v>0.97083037606627776</v>
      </c>
      <c r="K21" s="21">
        <v>0.15928092487810538</v>
      </c>
      <c r="L21" s="21">
        <v>0.31849912739965103</v>
      </c>
      <c r="M21" s="21">
        <v>0.66334880664445073</v>
      </c>
      <c r="N21" s="21">
        <v>4.0545075323275524E-2</v>
      </c>
      <c r="O21" s="21">
        <f>VLOOKUP(A21,Hoja1!A:AV,48,FALSE)</f>
        <v>0.11417253650708988</v>
      </c>
      <c r="P21" s="24">
        <f t="shared" si="2"/>
        <v>0.36176626956194174</v>
      </c>
    </row>
    <row r="22" spans="1:16" x14ac:dyDescent="0.25">
      <c r="A22" s="21">
        <v>26</v>
      </c>
      <c r="B22" s="21" t="s">
        <v>73</v>
      </c>
      <c r="C22" s="22">
        <v>4733431.506879</v>
      </c>
      <c r="D22" s="21">
        <v>471224.72224799998</v>
      </c>
      <c r="E22" s="21">
        <v>9.9552453978298538E-2</v>
      </c>
      <c r="F22" s="21">
        <v>2.8539125661816702</v>
      </c>
      <c r="G22" s="21">
        <v>0.14013366083319101</v>
      </c>
      <c r="H22" s="21">
        <f t="shared" si="0"/>
        <v>0.10969775569202166</v>
      </c>
      <c r="I22" s="21">
        <v>904</v>
      </c>
      <c r="J22" s="21">
        <f t="shared" si="1"/>
        <v>1.9098195435726388</v>
      </c>
      <c r="K22" s="21">
        <v>0.32999280706248169</v>
      </c>
      <c r="L22" s="21">
        <v>0.36762536873156298</v>
      </c>
      <c r="M22" s="21">
        <v>0.75997028109229869</v>
      </c>
      <c r="N22" s="21">
        <v>4.9362720358011675E-2</v>
      </c>
      <c r="O22" s="21">
        <f>VLOOKUP(A22,Hoja1!A:AV,48,FALSE)</f>
        <v>0.20572870540197363</v>
      </c>
      <c r="P22" s="24">
        <f t="shared" si="2"/>
        <v>0.40607024226256905</v>
      </c>
    </row>
    <row r="23" spans="1:16" x14ac:dyDescent="0.25">
      <c r="A23" s="21">
        <v>27</v>
      </c>
      <c r="B23" s="21" t="s">
        <v>31</v>
      </c>
      <c r="C23" s="22">
        <v>6529011.3073899997</v>
      </c>
      <c r="D23" s="21">
        <v>339781.43709399999</v>
      </c>
      <c r="E23" s="21">
        <v>5.2041790264539929E-2</v>
      </c>
      <c r="F23" s="21">
        <v>2.4243447962845699</v>
      </c>
      <c r="G23" s="21">
        <v>8.0814710287523794E-2</v>
      </c>
      <c r="H23" s="21">
        <f t="shared" si="0"/>
        <v>5.9235020270285897E-2</v>
      </c>
      <c r="I23" s="21">
        <v>976</v>
      </c>
      <c r="J23" s="21">
        <f t="shared" si="1"/>
        <v>1.4948664568788443</v>
      </c>
      <c r="K23" s="21">
        <v>0.2545527222361203</v>
      </c>
      <c r="L23" s="21">
        <v>0.31591530054644801</v>
      </c>
      <c r="M23" s="21">
        <v>1.8257000463136068</v>
      </c>
      <c r="N23" s="21">
        <v>0.14662087985490904</v>
      </c>
      <c r="O23" s="21">
        <f>VLOOKUP(A23,Hoja1!A:AV,48,FALSE)</f>
        <v>0.14061980721910694</v>
      </c>
      <c r="P23" s="24">
        <f t="shared" si="2"/>
        <v>0.33845215090083747</v>
      </c>
    </row>
    <row r="24" spans="1:16" x14ac:dyDescent="0.25">
      <c r="A24" s="21">
        <v>28</v>
      </c>
      <c r="B24" s="21" t="s">
        <v>104</v>
      </c>
      <c r="C24" s="22">
        <v>7100888.2194370003</v>
      </c>
      <c r="D24" s="21">
        <v>591350.96058299998</v>
      </c>
      <c r="E24" s="21">
        <v>8.3278449443031186E-2</v>
      </c>
      <c r="F24" s="21">
        <v>2.16204491087833</v>
      </c>
      <c r="G24" s="21">
        <v>4.4593757457952098E-2</v>
      </c>
      <c r="H24" s="21">
        <f t="shared" si="0"/>
        <v>7.3607276446761405E-2</v>
      </c>
      <c r="I24" s="21">
        <v>2502</v>
      </c>
      <c r="J24" s="21">
        <f t="shared" si="1"/>
        <v>3.5235028670798778</v>
      </c>
      <c r="K24" s="21">
        <v>0.62336671055172976</v>
      </c>
      <c r="L24" s="21">
        <v>0.31021849187316802</v>
      </c>
      <c r="M24" s="21">
        <v>1.6023709273296278</v>
      </c>
      <c r="N24" s="21">
        <v>0.12623993546988013</v>
      </c>
      <c r="O24" s="21">
        <f>VLOOKUP(A24,Hoja1!A:AV,48,FALSE)</f>
        <v>0.210475884831721</v>
      </c>
      <c r="P24" s="24">
        <f t="shared" si="2"/>
        <v>0.38658719308785267</v>
      </c>
    </row>
    <row r="25" spans="1:16" x14ac:dyDescent="0.25">
      <c r="A25" s="21">
        <v>29</v>
      </c>
      <c r="B25" s="21" t="s">
        <v>59</v>
      </c>
      <c r="C25" s="22">
        <v>3732645.0768619999</v>
      </c>
      <c r="D25" s="21">
        <v>318523.69436700002</v>
      </c>
      <c r="E25" s="21">
        <v>8.5334578511488138E-2</v>
      </c>
      <c r="F25" s="21">
        <v>2.7527181133908298</v>
      </c>
      <c r="G25" s="21">
        <v>0.126159733641136</v>
      </c>
      <c r="H25" s="21">
        <f t="shared" si="0"/>
        <v>9.55408672939001E-2</v>
      </c>
      <c r="I25" s="21">
        <v>1210</v>
      </c>
      <c r="J25" s="21">
        <f t="shared" si="1"/>
        <v>3.2416690445619216</v>
      </c>
      <c r="K25" s="21">
        <v>0.57212822562540411</v>
      </c>
      <c r="L25" s="21">
        <v>0.34242424242424202</v>
      </c>
      <c r="M25" s="21">
        <v>0.6454266157012839</v>
      </c>
      <c r="N25" s="21">
        <v>3.8909501876640669E-2</v>
      </c>
      <c r="O25" s="21">
        <f>VLOOKUP(A25,Hoja1!A:AV,48,FALSE)</f>
        <v>0.3275302430454764</v>
      </c>
      <c r="P25" s="24">
        <f t="shared" si="2"/>
        <v>0.44600296167181713</v>
      </c>
    </row>
    <row r="26" spans="1:16" x14ac:dyDescent="0.25">
      <c r="A26" s="21">
        <v>30</v>
      </c>
      <c r="B26" s="21" t="s">
        <v>105</v>
      </c>
      <c r="C26" s="22">
        <v>4537818.2027209997</v>
      </c>
      <c r="D26" s="21">
        <v>451502.50878099998</v>
      </c>
      <c r="E26" s="21">
        <v>9.9497707623074624E-2</v>
      </c>
      <c r="F26" s="21">
        <v>2.5890363768256801</v>
      </c>
      <c r="G26" s="21">
        <v>0.103556946567834</v>
      </c>
      <c r="H26" s="21">
        <f t="shared" si="0"/>
        <v>0.10051251735926446</v>
      </c>
      <c r="I26" s="21">
        <v>1002</v>
      </c>
      <c r="J26" s="21">
        <f t="shared" si="1"/>
        <v>2.2081096139972582</v>
      </c>
      <c r="K26" s="21">
        <v>0.38422310185313163</v>
      </c>
      <c r="L26" s="21">
        <v>0.37441783100465698</v>
      </c>
      <c r="M26" s="21">
        <v>0.25872231230212994</v>
      </c>
      <c r="N26" s="21">
        <v>3.6189901113795895E-3</v>
      </c>
      <c r="O26" s="21">
        <f>VLOOKUP(A26,Hoja1!A:AV,48,FALSE)</f>
        <v>0.24260913269570095</v>
      </c>
      <c r="P26" s="24">
        <f t="shared" si="2"/>
        <v>0.42909295216509041</v>
      </c>
    </row>
    <row r="27" spans="1:16" x14ac:dyDescent="0.25">
      <c r="A27" s="21">
        <v>31</v>
      </c>
      <c r="B27" s="21" t="s">
        <v>55</v>
      </c>
      <c r="C27" s="22">
        <v>3085797.6789170001</v>
      </c>
      <c r="D27" s="21">
        <v>313387.02874500002</v>
      </c>
      <c r="E27" s="21">
        <v>0.10155786650762767</v>
      </c>
      <c r="F27" s="21">
        <v>2.7967945446661102</v>
      </c>
      <c r="G27" s="21">
        <v>0.13224624159231099</v>
      </c>
      <c r="H27" s="21">
        <f t="shared" si="0"/>
        <v>0.1092299602787985</v>
      </c>
      <c r="I27" s="21">
        <v>712</v>
      </c>
      <c r="J27" s="21">
        <f t="shared" si="1"/>
        <v>2.3073450500808126</v>
      </c>
      <c r="K27" s="21">
        <v>0.40226449003889703</v>
      </c>
      <c r="L27" s="21">
        <v>0.35299625468164803</v>
      </c>
      <c r="M27" s="21">
        <v>0.2363800236185587</v>
      </c>
      <c r="N27" s="21">
        <v>1.580039950443378E-3</v>
      </c>
      <c r="O27" s="21">
        <f>VLOOKUP(A27,Hoja1!A:AV,48,FALSE)</f>
        <v>0.24979074863943557</v>
      </c>
      <c r="P27" s="24">
        <f t="shared" si="2"/>
        <v>0.43068849562218775</v>
      </c>
    </row>
    <row r="28" spans="1:16" x14ac:dyDescent="0.25">
      <c r="A28" s="21">
        <v>32</v>
      </c>
      <c r="B28" s="21" t="s">
        <v>114</v>
      </c>
      <c r="C28" s="22">
        <v>4000322.3168290001</v>
      </c>
      <c r="D28" s="21">
        <v>244704.626399</v>
      </c>
      <c r="E28" s="21">
        <v>6.1171227470733898E-2</v>
      </c>
      <c r="F28" s="21">
        <v>2.22761948531133</v>
      </c>
      <c r="G28" s="21">
        <v>5.3648940854918802E-2</v>
      </c>
      <c r="H28" s="21">
        <f t="shared" si="0"/>
        <v>5.9290655816780127E-2</v>
      </c>
      <c r="I28" s="21">
        <v>1104</v>
      </c>
      <c r="J28" s="21">
        <f t="shared" si="1"/>
        <v>2.7597776193072496</v>
      </c>
      <c r="K28" s="21">
        <v>0.48451849053953111</v>
      </c>
      <c r="L28" s="21">
        <v>0.34948671497584499</v>
      </c>
      <c r="M28" s="21">
        <v>10.773131306339584</v>
      </c>
      <c r="N28" s="21">
        <v>0.96316061157050492</v>
      </c>
      <c r="O28" s="21">
        <f>VLOOKUP(A28,Hoja1!A:AV,48,FALSE)</f>
        <v>0.14388633997690192</v>
      </c>
      <c r="P28" s="24">
        <f t="shared" si="2"/>
        <v>0.15581526077248592</v>
      </c>
    </row>
    <row r="29" spans="1:16" x14ac:dyDescent="0.25">
      <c r="A29" s="21">
        <v>33</v>
      </c>
      <c r="B29" s="21" t="s">
        <v>43</v>
      </c>
      <c r="C29" s="22">
        <v>2349163.4485010002</v>
      </c>
      <c r="D29" s="21">
        <v>192124.072781</v>
      </c>
      <c r="E29" s="21">
        <v>8.1784038017275573E-2</v>
      </c>
      <c r="F29" s="21">
        <v>2.6120124393508601</v>
      </c>
      <c r="G29" s="21">
        <v>0.106729707683017</v>
      </c>
      <c r="H29" s="21">
        <f t="shared" si="0"/>
        <v>8.8020455433710926E-2</v>
      </c>
      <c r="I29" s="21">
        <v>397</v>
      </c>
      <c r="J29" s="21">
        <f t="shared" si="1"/>
        <v>1.6899632941817031</v>
      </c>
      <c r="K29" s="21">
        <v>0.29002208594841727</v>
      </c>
      <c r="L29" s="21">
        <v>0.35096557514693499</v>
      </c>
      <c r="M29" s="21">
        <v>3.3084987722697283</v>
      </c>
      <c r="N29" s="21">
        <v>0.28194062009026721</v>
      </c>
      <c r="O29" s="21">
        <f>VLOOKUP(A29,Hoja1!A:AV,48,FALSE)</f>
        <v>0.1564826545666875</v>
      </c>
      <c r="P29" s="24">
        <f t="shared" si="2"/>
        <v>0.32457304818935923</v>
      </c>
    </row>
    <row r="30" spans="1:16" x14ac:dyDescent="0.25">
      <c r="A30" s="21">
        <v>34</v>
      </c>
      <c r="B30" s="21" t="s">
        <v>111</v>
      </c>
      <c r="C30" s="22">
        <v>2625356.6869239998</v>
      </c>
      <c r="D30" s="21">
        <v>277853.97754300002</v>
      </c>
      <c r="E30" s="21">
        <v>0.10583475339823166</v>
      </c>
      <c r="F30" s="21">
        <v>2.4521107144693599</v>
      </c>
      <c r="G30" s="21">
        <v>8.4648901870502197E-2</v>
      </c>
      <c r="H30" s="21">
        <f t="shared" si="0"/>
        <v>0.10053829051629928</v>
      </c>
      <c r="I30" s="21">
        <v>820</v>
      </c>
      <c r="J30" s="21">
        <f t="shared" si="1"/>
        <v>3.1233851159506756</v>
      </c>
      <c r="K30" s="21">
        <v>0.55062374742251641</v>
      </c>
      <c r="L30" s="21">
        <v>0.38922764227642298</v>
      </c>
      <c r="M30" s="21">
        <v>6.8186971538971637</v>
      </c>
      <c r="N30" s="21">
        <v>0.60228020823640327</v>
      </c>
      <c r="O30" s="21">
        <f>VLOOKUP(A30,Hoja1!A:AV,48,FALSE)</f>
        <v>0.26077116969014918</v>
      </c>
      <c r="P30" s="24">
        <f t="shared" si="2"/>
        <v>0.29715148013324788</v>
      </c>
    </row>
    <row r="31" spans="1:16" x14ac:dyDescent="0.25">
      <c r="A31" s="21">
        <v>35</v>
      </c>
      <c r="B31" s="21" t="s">
        <v>107</v>
      </c>
      <c r="C31" s="22">
        <v>1332391.8501929999</v>
      </c>
      <c r="D31" s="21">
        <v>144452.53281100001</v>
      </c>
      <c r="E31" s="21">
        <v>0.10841595345248903</v>
      </c>
      <c r="F31" s="21">
        <v>3.0482677038672099</v>
      </c>
      <c r="G31" s="21">
        <v>0.16697213338299799</v>
      </c>
      <c r="H31" s="21">
        <f t="shared" si="0"/>
        <v>0.12305499843511628</v>
      </c>
      <c r="I31" s="21">
        <v>309</v>
      </c>
      <c r="J31" s="21">
        <f t="shared" si="1"/>
        <v>2.319137571692897</v>
      </c>
      <c r="K31" s="21">
        <v>0.40440841632661451</v>
      </c>
      <c r="L31" s="21">
        <v>0.40560949298813398</v>
      </c>
      <c r="M31" s="21">
        <v>1.0907253758192372</v>
      </c>
      <c r="N31" s="21">
        <v>7.9547325130389299E-2</v>
      </c>
      <c r="O31" s="21">
        <f>VLOOKUP(A31,Hoja1!A:AV,48,FALSE)</f>
        <v>0.24955670953657225</v>
      </c>
      <c r="P31" s="24">
        <f t="shared" si="2"/>
        <v>0.42459340166601334</v>
      </c>
    </row>
    <row r="32" spans="1:16" x14ac:dyDescent="0.25">
      <c r="A32" s="21">
        <v>36</v>
      </c>
      <c r="B32" s="21" t="s">
        <v>89</v>
      </c>
      <c r="C32" s="22">
        <v>2079471.0711970001</v>
      </c>
      <c r="D32" s="21">
        <v>202210.61588600001</v>
      </c>
      <c r="E32" s="21">
        <v>9.7241370022811663E-2</v>
      </c>
      <c r="F32" s="21">
        <v>2.8625994802516499</v>
      </c>
      <c r="G32" s="21">
        <v>0.14133323552715699</v>
      </c>
      <c r="H32" s="21">
        <f t="shared" si="0"/>
        <v>0.108264336398898</v>
      </c>
      <c r="I32" s="21">
        <v>488</v>
      </c>
      <c r="J32" s="21">
        <f t="shared" si="1"/>
        <v>2.3467506076874343</v>
      </c>
      <c r="K32" s="21">
        <v>0.4094285736517207</v>
      </c>
      <c r="L32" s="21">
        <v>0.37056010928961702</v>
      </c>
      <c r="M32" s="21">
        <v>2.1500830712644148</v>
      </c>
      <c r="N32" s="21">
        <v>0.1762239715656865</v>
      </c>
      <c r="O32" s="21">
        <f>VLOOKUP(A32,Hoja1!A:AV,48,FALSE)</f>
        <v>0.33402110059918516</v>
      </c>
      <c r="P32" s="24">
        <f t="shared" si="2"/>
        <v>0.41158467270313492</v>
      </c>
    </row>
    <row r="33" spans="1:16" x14ac:dyDescent="0.25">
      <c r="A33" s="21">
        <v>37</v>
      </c>
      <c r="B33" s="21" t="s">
        <v>48</v>
      </c>
      <c r="C33" s="22">
        <v>2004626.7325170001</v>
      </c>
      <c r="D33" s="21">
        <v>263457.49156499997</v>
      </c>
      <c r="E33" s="21">
        <v>0.13142471228756086</v>
      </c>
      <c r="F33" s="21">
        <v>3.1084788523292599</v>
      </c>
      <c r="G33" s="21">
        <v>0.17528668207172701</v>
      </c>
      <c r="H33" s="21">
        <f t="shared" si="0"/>
        <v>0.14239020473360239</v>
      </c>
      <c r="I33" s="21">
        <v>529</v>
      </c>
      <c r="J33" s="21">
        <f t="shared" si="1"/>
        <v>2.6388952687256149</v>
      </c>
      <c r="K33" s="21">
        <v>0.46254160911770925</v>
      </c>
      <c r="L33" s="21">
        <v>0.40264650283553899</v>
      </c>
      <c r="M33" s="21">
        <v>0.66239889668278662</v>
      </c>
      <c r="N33" s="21">
        <v>4.0458386842223262E-2</v>
      </c>
      <c r="O33" s="21">
        <f>VLOOKUP(A33,Hoja1!A:AV,48,FALSE)</f>
        <v>0.39385501155641833</v>
      </c>
      <c r="P33" s="24">
        <f t="shared" si="2"/>
        <v>0.47835177721346972</v>
      </c>
    </row>
    <row r="34" spans="1:16" x14ac:dyDescent="0.25">
      <c r="A34" s="21">
        <v>38</v>
      </c>
      <c r="B34" s="21" t="s">
        <v>108</v>
      </c>
      <c r="C34" s="22">
        <v>3547155.148666</v>
      </c>
      <c r="D34" s="21">
        <v>407464.89599699999</v>
      </c>
      <c r="E34" s="21">
        <v>0.11487089764039156</v>
      </c>
      <c r="F34" s="21">
        <v>3.3174300768156901</v>
      </c>
      <c r="G34" s="21">
        <v>0.204140726114035</v>
      </c>
      <c r="H34" s="21">
        <f t="shared" si="0"/>
        <v>0.13718835475880242</v>
      </c>
      <c r="I34" s="21">
        <v>713</v>
      </c>
      <c r="J34" s="21">
        <f t="shared" si="1"/>
        <v>2.0100615003212989</v>
      </c>
      <c r="K34" s="21">
        <v>0.34821718461931084</v>
      </c>
      <c r="L34" s="21">
        <v>0.39060308555399698</v>
      </c>
      <c r="M34" s="21">
        <v>0.72590964989068307</v>
      </c>
      <c r="N34" s="21">
        <v>4.6254357985038234E-2</v>
      </c>
      <c r="O34" s="21">
        <f>VLOOKUP(A34,Hoja1!A:AV,48,FALSE)</f>
        <v>0.27429458752845964</v>
      </c>
      <c r="P34" s="24">
        <f t="shared" si="2"/>
        <v>0.43630879865563732</v>
      </c>
    </row>
    <row r="35" spans="1:16" x14ac:dyDescent="0.25">
      <c r="A35" s="21">
        <v>39</v>
      </c>
      <c r="B35" s="21" t="s">
        <v>124</v>
      </c>
      <c r="C35" s="22">
        <v>3795817.4556490001</v>
      </c>
      <c r="D35" s="21">
        <v>418345.14880899998</v>
      </c>
      <c r="E35" s="21">
        <v>0.11021213577760743</v>
      </c>
      <c r="F35" s="21">
        <v>2.7808966092118701</v>
      </c>
      <c r="G35" s="21">
        <v>0.130050898009588</v>
      </c>
      <c r="H35" s="21">
        <f t="shared" si="0"/>
        <v>0.11517182633560258</v>
      </c>
      <c r="I35" s="21">
        <v>1014</v>
      </c>
      <c r="J35" s="21">
        <f t="shared" si="1"/>
        <v>2.6713613387570785</v>
      </c>
      <c r="K35" s="21">
        <v>0.46844406690315904</v>
      </c>
      <c r="L35" s="21">
        <v>0.371959237343853</v>
      </c>
      <c r="M35" s="21">
        <v>0.83829077248154205</v>
      </c>
      <c r="N35" s="21">
        <v>5.6510223498105173E-2</v>
      </c>
      <c r="O35" s="21">
        <f>VLOOKUP(A35,Hoja1!A:AV,48,FALSE)</f>
        <v>0.24415158768324047</v>
      </c>
      <c r="P35" s="24">
        <f t="shared" si="2"/>
        <v>0.42472340881360438</v>
      </c>
    </row>
    <row r="36" spans="1:16" x14ac:dyDescent="0.25">
      <c r="A36" s="21">
        <v>40</v>
      </c>
      <c r="B36" s="21" t="s">
        <v>110</v>
      </c>
      <c r="C36" s="22">
        <v>4455786.9922590004</v>
      </c>
      <c r="D36" s="21">
        <v>478638.32366499997</v>
      </c>
      <c r="E36" s="21">
        <v>0.10741948044117328</v>
      </c>
      <c r="F36" s="21">
        <v>2.90727882777428</v>
      </c>
      <c r="G36" s="21">
        <v>0.14750300009478801</v>
      </c>
      <c r="H36" s="21">
        <f t="shared" si="0"/>
        <v>0.11744036035457696</v>
      </c>
      <c r="I36" s="21">
        <v>1030</v>
      </c>
      <c r="J36" s="21">
        <f t="shared" si="1"/>
        <v>2.3116006258589334</v>
      </c>
      <c r="K36" s="21">
        <v>0.40303817026440009</v>
      </c>
      <c r="L36" s="21">
        <v>0.36343042071197401</v>
      </c>
      <c r="M36" s="21">
        <v>0.48594361166635697</v>
      </c>
      <c r="N36" s="21">
        <v>2.435513364028739E-2</v>
      </c>
      <c r="O36" s="21">
        <f>VLOOKUP(A36,Hoja1!A:AV,48,FALSE)</f>
        <v>0.26030616543528173</v>
      </c>
      <c r="P36" s="24">
        <f t="shared" si="2"/>
        <v>0.43168093756241294</v>
      </c>
    </row>
    <row r="37" spans="1:16" x14ac:dyDescent="0.25">
      <c r="A37" s="21">
        <v>41</v>
      </c>
      <c r="B37" s="21" t="s">
        <v>109</v>
      </c>
      <c r="C37" s="22">
        <v>2528220.5144890002</v>
      </c>
      <c r="D37" s="21">
        <v>297714.688891</v>
      </c>
      <c r="E37" s="21">
        <v>0.11775661465636576</v>
      </c>
      <c r="F37" s="21">
        <v>3.1959984585049401</v>
      </c>
      <c r="G37" s="21">
        <v>0.187372251693849</v>
      </c>
      <c r="H37" s="21">
        <f t="shared" si="0"/>
        <v>0.13516052391573657</v>
      </c>
      <c r="I37" s="21">
        <v>781</v>
      </c>
      <c r="J37" s="21">
        <f t="shared" si="1"/>
        <v>3.0891292730367486</v>
      </c>
      <c r="K37" s="21">
        <v>0.54439590196698384</v>
      </c>
      <c r="L37" s="21">
        <v>0.387537345283824</v>
      </c>
      <c r="M37" s="21">
        <v>0.74872869979166368</v>
      </c>
      <c r="N37" s="21">
        <v>4.8336817223076284E-2</v>
      </c>
      <c r="O37" s="21">
        <f>VLOOKUP(A37,Hoja1!A:AV,48,FALSE)</f>
        <v>0.32470099769280258</v>
      </c>
      <c r="P37" s="24">
        <f t="shared" si="2"/>
        <v>0.45956917221001919</v>
      </c>
    </row>
    <row r="38" spans="1:16" x14ac:dyDescent="0.25">
      <c r="A38" s="21">
        <v>42</v>
      </c>
      <c r="B38" s="21" t="s">
        <v>129</v>
      </c>
      <c r="C38" s="22">
        <v>6638420.2161980001</v>
      </c>
      <c r="D38" s="21">
        <v>487771.31419</v>
      </c>
      <c r="E38" s="21">
        <v>7.3477016866124151E-2</v>
      </c>
      <c r="F38" s="21">
        <v>2.75120822802627</v>
      </c>
      <c r="G38" s="21">
        <v>0.125951233791876</v>
      </c>
      <c r="H38" s="21">
        <f t="shared" si="0"/>
        <v>8.6595571097562107E-2</v>
      </c>
      <c r="I38" s="21">
        <v>974</v>
      </c>
      <c r="J38" s="21">
        <f t="shared" si="1"/>
        <v>1.4672165489364513</v>
      </c>
      <c r="K38" s="21">
        <v>0.24952586144750671</v>
      </c>
      <c r="L38" s="21">
        <v>0.39818617385352501</v>
      </c>
      <c r="M38" s="21">
        <v>0.7580598867634758</v>
      </c>
      <c r="N38" s="21">
        <v>4.9188378379024116E-2</v>
      </c>
      <c r="O38" s="21">
        <f>VLOOKUP(A38,Hoja1!A:AV,48,FALSE)</f>
        <v>0.26936636995286251</v>
      </c>
      <c r="P38" s="24">
        <f t="shared" si="2"/>
        <v>0.41694866460585522</v>
      </c>
    </row>
    <row r="39" spans="1:16" x14ac:dyDescent="0.25">
      <c r="A39" s="21">
        <v>43</v>
      </c>
      <c r="B39" s="21" t="s">
        <v>82</v>
      </c>
      <c r="C39" s="22">
        <v>3293127.137815</v>
      </c>
      <c r="D39" s="21">
        <v>340542.15030400001</v>
      </c>
      <c r="E39" s="21">
        <v>0.10340996142953375</v>
      </c>
      <c r="F39" s="21">
        <v>2.8357952340057002</v>
      </c>
      <c r="G39" s="21">
        <v>0.13763184108162199</v>
      </c>
      <c r="H39" s="21">
        <f t="shared" si="0"/>
        <v>0.11196543134255582</v>
      </c>
      <c r="I39" s="21">
        <v>606</v>
      </c>
      <c r="J39" s="21">
        <f t="shared" si="1"/>
        <v>1.8401961862975107</v>
      </c>
      <c r="K39" s="21">
        <v>0.31733500995924524</v>
      </c>
      <c r="L39" s="21">
        <v>0.37953795379538002</v>
      </c>
      <c r="M39" s="21">
        <v>0.6101679143761547</v>
      </c>
      <c r="N39" s="21">
        <v>3.5691804005153725E-2</v>
      </c>
      <c r="O39" s="21">
        <f>VLOOKUP(A39,Hoja1!A:AV,48,FALSE)</f>
        <v>0.20903896269822617</v>
      </c>
      <c r="P39" s="24">
        <f t="shared" si="2"/>
        <v>0.41232495196799362</v>
      </c>
    </row>
    <row r="40" spans="1:16" x14ac:dyDescent="0.25">
      <c r="A40" s="21">
        <v>44</v>
      </c>
      <c r="B40" s="21" t="s">
        <v>86</v>
      </c>
      <c r="C40" s="22">
        <v>3809694.0233229999</v>
      </c>
      <c r="D40" s="21">
        <v>422052.491997</v>
      </c>
      <c r="E40" s="21">
        <v>0.11078382920339239</v>
      </c>
      <c r="F40" s="21">
        <v>3.1384000825555098</v>
      </c>
      <c r="G40" s="21">
        <v>0.179418500379421</v>
      </c>
      <c r="H40" s="21">
        <f t="shared" si="0"/>
        <v>0.12794249699739954</v>
      </c>
      <c r="I40" s="21">
        <v>789</v>
      </c>
      <c r="J40" s="21">
        <f t="shared" si="1"/>
        <v>2.0710324639452171</v>
      </c>
      <c r="K40" s="21">
        <v>0.35930194290941508</v>
      </c>
      <c r="L40" s="21">
        <v>0.35720321081537798</v>
      </c>
      <c r="M40" s="21">
        <v>0.72729025648793388</v>
      </c>
      <c r="N40" s="21">
        <v>4.6380351704102658E-2</v>
      </c>
      <c r="O40" s="21">
        <f>VLOOKUP(A40,Hoja1!A:AV,48,FALSE)</f>
        <v>0.25813901148246549</v>
      </c>
      <c r="P40" s="24">
        <f t="shared" si="2"/>
        <v>0.42435726265366241</v>
      </c>
    </row>
    <row r="41" spans="1:16" x14ac:dyDescent="0.25">
      <c r="A41" s="21">
        <v>45</v>
      </c>
      <c r="B41" s="21" t="s">
        <v>46</v>
      </c>
      <c r="C41" s="22">
        <v>4385930.0532569997</v>
      </c>
      <c r="D41" s="21">
        <v>479752.54048600001</v>
      </c>
      <c r="E41" s="21">
        <v>0.10938444860280772</v>
      </c>
      <c r="F41" s="21">
        <v>3.0153618009640102</v>
      </c>
      <c r="G41" s="21">
        <v>0.16242816206167901</v>
      </c>
      <c r="H41" s="21">
        <f t="shared" si="0"/>
        <v>0.12264537696752553</v>
      </c>
      <c r="I41" s="21">
        <v>1048</v>
      </c>
      <c r="J41" s="21">
        <f t="shared" si="1"/>
        <v>2.389458991079334</v>
      </c>
      <c r="K41" s="21">
        <v>0.41719312383630391</v>
      </c>
      <c r="L41" s="21">
        <v>0.36195928753180701</v>
      </c>
      <c r="M41" s="21">
        <v>0.46540474771371687</v>
      </c>
      <c r="N41" s="21">
        <v>2.2480763446848965E-2</v>
      </c>
      <c r="O41" s="21">
        <f>VLOOKUP(A41,Hoja1!A:AV,48,FALSE)</f>
        <v>0.23069724528793858</v>
      </c>
      <c r="P41" s="24">
        <f t="shared" si="2"/>
        <v>0.42665740135413655</v>
      </c>
    </row>
    <row r="42" spans="1:16" x14ac:dyDescent="0.25">
      <c r="A42" s="21">
        <v>46</v>
      </c>
      <c r="B42" s="21" t="s">
        <v>118</v>
      </c>
      <c r="C42" s="22">
        <v>5031965.7113720002</v>
      </c>
      <c r="D42" s="21">
        <v>402987.86099299998</v>
      </c>
      <c r="E42" s="21">
        <v>8.0085573731606879E-2</v>
      </c>
      <c r="F42" s="21">
        <v>2.7431626644306202</v>
      </c>
      <c r="G42" s="21">
        <v>0.124840223091151</v>
      </c>
      <c r="H42" s="21">
        <f t="shared" si="0"/>
        <v>9.1274236071492904E-2</v>
      </c>
      <c r="I42" s="21">
        <v>926</v>
      </c>
      <c r="J42" s="21">
        <f t="shared" si="1"/>
        <v>1.8402351150908771</v>
      </c>
      <c r="K42" s="21">
        <v>0.31734208736526515</v>
      </c>
      <c r="L42" s="21">
        <v>0.36861051115910698</v>
      </c>
      <c r="M42" s="21">
        <v>0.45466595142174399</v>
      </c>
      <c r="N42" s="21">
        <v>2.1500744311930178E-2</v>
      </c>
      <c r="O42" s="21">
        <f>VLOOKUP(A42,Hoja1!A:AV,48,FALSE)</f>
        <v>0.25673953288374302</v>
      </c>
      <c r="P42" s="24">
        <f t="shared" si="2"/>
        <v>0.42057660746348813</v>
      </c>
    </row>
    <row r="43" spans="1:16" x14ac:dyDescent="0.25">
      <c r="A43" s="21">
        <v>47</v>
      </c>
      <c r="B43" s="21" t="s">
        <v>83</v>
      </c>
      <c r="C43" s="22">
        <v>3372133.9579340001</v>
      </c>
      <c r="D43" s="21">
        <v>321050.70787699998</v>
      </c>
      <c r="E43" s="21">
        <v>9.5206985215290085E-2</v>
      </c>
      <c r="F43" s="21">
        <v>2.80045484664462</v>
      </c>
      <c r="G43" s="21">
        <v>0.132751692157416</v>
      </c>
      <c r="H43" s="21">
        <f t="shared" si="0"/>
        <v>0.10459316195082156</v>
      </c>
      <c r="I43" s="21">
        <v>910</v>
      </c>
      <c r="J43" s="21">
        <f t="shared" si="1"/>
        <v>2.6985879308232708</v>
      </c>
      <c r="K43" s="21">
        <v>0.47339396721929278</v>
      </c>
      <c r="L43" s="21">
        <v>0.36336996336996302</v>
      </c>
      <c r="M43" s="21">
        <v>0.37317372996516757</v>
      </c>
      <c r="N43" s="21">
        <v>1.4063790094428022E-2</v>
      </c>
      <c r="O43" s="21">
        <f>VLOOKUP(A43,Hoja1!A:AV,48,FALSE)</f>
        <v>0.30905153082620701</v>
      </c>
      <c r="P43" s="24">
        <f t="shared" si="2"/>
        <v>0.44761421675372398</v>
      </c>
    </row>
    <row r="44" spans="1:16" x14ac:dyDescent="0.25">
      <c r="A44" s="21">
        <v>48</v>
      </c>
      <c r="B44" s="21" t="s">
        <v>84</v>
      </c>
      <c r="C44" s="22">
        <v>4304383.1485310001</v>
      </c>
      <c r="D44" s="21">
        <v>409311.41716800001</v>
      </c>
      <c r="E44" s="21">
        <v>9.5091771118862828E-2</v>
      </c>
      <c r="F44" s="21">
        <v>2.6601354605838901</v>
      </c>
      <c r="G44" s="21">
        <v>0.11337500864988</v>
      </c>
      <c r="H44" s="21">
        <f t="shared" si="0"/>
        <v>9.9662580501617123E-2</v>
      </c>
      <c r="I44" s="21">
        <v>1632</v>
      </c>
      <c r="J44" s="21">
        <f t="shared" si="1"/>
        <v>3.7914840377464283</v>
      </c>
      <c r="K44" s="21">
        <v>0.67208672950141535</v>
      </c>
      <c r="L44" s="21">
        <v>0.35334967320261401</v>
      </c>
      <c r="M44" s="21">
        <v>0.70955657626436319</v>
      </c>
      <c r="N44" s="21">
        <v>4.4761981685796134E-2</v>
      </c>
      <c r="O44" s="21">
        <f>VLOOKUP(A44,Hoja1!A:AV,48,FALSE)</f>
        <v>0.31233371277795652</v>
      </c>
      <c r="P44" s="24">
        <f t="shared" si="2"/>
        <v>0.45006706221777293</v>
      </c>
    </row>
    <row r="45" spans="1:16" x14ac:dyDescent="0.25">
      <c r="A45" s="21">
        <v>49</v>
      </c>
      <c r="B45" s="21" t="s">
        <v>49</v>
      </c>
      <c r="C45" s="22">
        <v>2105837.333513</v>
      </c>
      <c r="D45" s="21">
        <v>130884.16314800001</v>
      </c>
      <c r="E45" s="21">
        <v>6.215302628795949E-2</v>
      </c>
      <c r="F45" s="21">
        <v>2.7292879203048201</v>
      </c>
      <c r="G45" s="21">
        <v>0.12292426170319801</v>
      </c>
      <c r="H45" s="21">
        <f t="shared" si="0"/>
        <v>7.7345835141769126E-2</v>
      </c>
      <c r="I45" s="21">
        <v>396</v>
      </c>
      <c r="J45" s="21">
        <f t="shared" si="1"/>
        <v>1.8804871283167199</v>
      </c>
      <c r="K45" s="21">
        <v>0.32466005990135144</v>
      </c>
      <c r="L45" s="21">
        <v>0.328703703703704</v>
      </c>
      <c r="M45" s="21">
        <v>0.85010412079488218</v>
      </c>
      <c r="N45" s="21">
        <v>5.7588305908811463E-2</v>
      </c>
      <c r="O45" s="21">
        <f>VLOOKUP(A45,Hoja1!A:AV,48,FALSE)</f>
        <v>0.26543803259687443</v>
      </c>
      <c r="P45" s="24">
        <f t="shared" si="2"/>
        <v>0.403222088645737</v>
      </c>
    </row>
    <row r="46" spans="1:16" x14ac:dyDescent="0.25">
      <c r="A46" s="21">
        <v>50</v>
      </c>
      <c r="B46" s="21" t="s">
        <v>75</v>
      </c>
      <c r="C46" s="22">
        <v>3858577.5933940001</v>
      </c>
      <c r="D46" s="21">
        <v>287537.22486199997</v>
      </c>
      <c r="E46" s="21">
        <v>7.4518969206236074E-2</v>
      </c>
      <c r="F46" s="21">
        <v>2.41402073723282</v>
      </c>
      <c r="G46" s="21">
        <v>7.9389062482363201E-2</v>
      </c>
      <c r="H46" s="21">
        <f t="shared" si="0"/>
        <v>7.5736492525267859E-2</v>
      </c>
      <c r="I46" s="21">
        <v>1312</v>
      </c>
      <c r="J46" s="21">
        <f t="shared" si="1"/>
        <v>3.4002167074369147</v>
      </c>
      <c r="K46" s="21">
        <v>0.60095280729464973</v>
      </c>
      <c r="L46" s="21">
        <v>0.38846544715447201</v>
      </c>
      <c r="M46" s="21">
        <v>10.742680304379961</v>
      </c>
      <c r="N46" s="21">
        <v>0.96038166281437776</v>
      </c>
      <c r="O46" s="21">
        <f>VLOOKUP(A46,Hoja1!A:AV,48,FALSE)</f>
        <v>0.17582353047939039</v>
      </c>
      <c r="P46" s="24">
        <f t="shared" si="2"/>
        <v>0.18319141184494925</v>
      </c>
    </row>
    <row r="47" spans="1:16" x14ac:dyDescent="0.25">
      <c r="A47" s="21">
        <v>51</v>
      </c>
      <c r="B47" s="21" t="s">
        <v>66</v>
      </c>
      <c r="C47" s="22">
        <v>3649394.8584670001</v>
      </c>
      <c r="D47" s="21">
        <v>195703.26568400001</v>
      </c>
      <c r="E47" s="21">
        <v>5.3626223873787397E-2</v>
      </c>
      <c r="F47" s="21">
        <v>1.9690203009006499</v>
      </c>
      <c r="G47" s="21">
        <v>1.7939017284810298E-2</v>
      </c>
      <c r="H47" s="21">
        <f t="shared" si="0"/>
        <v>4.4704422226543118E-2</v>
      </c>
      <c r="I47" s="21">
        <v>1001</v>
      </c>
      <c r="J47" s="21">
        <f t="shared" si="1"/>
        <v>2.7429205082524004</v>
      </c>
      <c r="K47" s="21">
        <v>0.48145380219599399</v>
      </c>
      <c r="L47" s="21">
        <v>0.367798867798868</v>
      </c>
      <c r="M47" s="21">
        <v>10.603374841311057</v>
      </c>
      <c r="N47" s="21">
        <v>0.94766869055059655</v>
      </c>
      <c r="O47" s="21">
        <f>VLOOKUP(A47,Hoja1!A:AV,48,FALSE)</f>
        <v>0.16503910668197747</v>
      </c>
      <c r="P47" s="24">
        <f t="shared" si="2"/>
        <v>0.16457185993901838</v>
      </c>
    </row>
    <row r="48" spans="1:16" x14ac:dyDescent="0.25">
      <c r="A48" s="21">
        <v>52</v>
      </c>
      <c r="B48" s="21" t="s">
        <v>92</v>
      </c>
      <c r="C48" s="22">
        <v>1877160.2561269999</v>
      </c>
      <c r="D48" s="21">
        <v>78599.946098</v>
      </c>
      <c r="E48" s="21">
        <v>4.1871729300389737E-2</v>
      </c>
      <c r="F48" s="21">
        <v>1.8657251755609101</v>
      </c>
      <c r="G48" s="21">
        <v>3.67500852757951E-3</v>
      </c>
      <c r="H48" s="21">
        <f t="shared" si="0"/>
        <v>3.2322549107187182E-2</v>
      </c>
      <c r="I48" s="21">
        <v>550</v>
      </c>
      <c r="J48" s="21">
        <f t="shared" si="1"/>
        <v>2.929957621917548</v>
      </c>
      <c r="K48" s="21">
        <v>0.51545787680838207</v>
      </c>
      <c r="L48" s="21">
        <v>0.38090909090909097</v>
      </c>
      <c r="M48" s="21">
        <v>11.17680779975621</v>
      </c>
      <c r="N48" s="21">
        <v>1</v>
      </c>
      <c r="O48" s="21">
        <f>VLOOKUP(A48,Hoja1!A:AV,48,FALSE)</f>
        <v>0.1060159842512552</v>
      </c>
      <c r="P48" s="24">
        <f t="shared" si="2"/>
        <v>0.13822120518558903</v>
      </c>
    </row>
    <row r="49" spans="1:16" x14ac:dyDescent="0.25">
      <c r="A49" s="21">
        <v>53</v>
      </c>
      <c r="B49" s="21" t="s">
        <v>126</v>
      </c>
      <c r="C49" s="22">
        <v>1845365.610291</v>
      </c>
      <c r="D49" s="21">
        <v>159710.97750499999</v>
      </c>
      <c r="E49" s="21">
        <v>8.6547065044641644E-2</v>
      </c>
      <c r="F49" s="21">
        <v>1.9960681543905101</v>
      </c>
      <c r="G49" s="21">
        <v>2.1674051419042301E-2</v>
      </c>
      <c r="H49" s="21">
        <f t="shared" si="0"/>
        <v>7.0328811638241812E-2</v>
      </c>
      <c r="I49" s="21">
        <v>750</v>
      </c>
      <c r="J49" s="21">
        <f t="shared" si="1"/>
        <v>4.0642352703306894</v>
      </c>
      <c r="K49" s="21">
        <v>0.72167396425750996</v>
      </c>
      <c r="L49" s="21">
        <v>0.373111111111111</v>
      </c>
      <c r="M49" s="21">
        <v>8.3720598015101206</v>
      </c>
      <c r="N49" s="21">
        <v>0.74403958952448357</v>
      </c>
      <c r="O49" s="21">
        <f>VLOOKUP(A49,Hoja1!A:AV,48,FALSE)</f>
        <v>0.18424199429716584</v>
      </c>
      <c r="P49" s="24">
        <f t="shared" si="2"/>
        <v>0.24269576020215872</v>
      </c>
    </row>
    <row r="50" spans="1:16" x14ac:dyDescent="0.25">
      <c r="A50" s="21">
        <v>54</v>
      </c>
      <c r="B50" s="21" t="s">
        <v>123</v>
      </c>
      <c r="C50" s="22">
        <v>3628884.9790750002</v>
      </c>
      <c r="D50" s="21">
        <v>206944.19218700001</v>
      </c>
      <c r="E50" s="21">
        <v>5.7026936202246317E-2</v>
      </c>
      <c r="F50" s="21">
        <v>2.2269023451289001</v>
      </c>
      <c r="G50" s="21">
        <v>5.35499110719675E-2</v>
      </c>
      <c r="H50" s="21">
        <f t="shared" si="0"/>
        <v>5.6157679919676615E-2</v>
      </c>
      <c r="I50" s="21">
        <v>1325</v>
      </c>
      <c r="J50" s="21">
        <f t="shared" si="1"/>
        <v>3.6512592921524378</v>
      </c>
      <c r="K50" s="21">
        <v>0.64659332544783421</v>
      </c>
      <c r="L50" s="21">
        <v>0.35823899371069201</v>
      </c>
      <c r="M50" s="21">
        <v>6.2600488054232617</v>
      </c>
      <c r="N50" s="21">
        <v>0.55129813759181512</v>
      </c>
      <c r="O50" s="21">
        <f>VLOOKUP(A50,Hoja1!A:AV,48,FALSE)</f>
        <v>0.15770635543856243</v>
      </c>
      <c r="P50" s="24">
        <f t="shared" si="2"/>
        <v>0.27322336860285035</v>
      </c>
    </row>
    <row r="51" spans="1:16" x14ac:dyDescent="0.25">
      <c r="A51" s="21">
        <v>55</v>
      </c>
      <c r="B51" s="21" t="s">
        <v>65</v>
      </c>
      <c r="C51" s="22">
        <v>2114331.6097710002</v>
      </c>
      <c r="D51" s="21">
        <v>180792.359077</v>
      </c>
      <c r="E51" s="21">
        <v>8.5508043412632573E-2</v>
      </c>
      <c r="F51" s="21">
        <v>2.1130661973381399</v>
      </c>
      <c r="G51" s="21">
        <v>3.7830294065489399E-2</v>
      </c>
      <c r="H51" s="21">
        <f t="shared" si="0"/>
        <v>7.3588606075846774E-2</v>
      </c>
      <c r="I51" s="21">
        <v>1183</v>
      </c>
      <c r="J51" s="21">
        <f t="shared" si="1"/>
        <v>5.5951488145614432</v>
      </c>
      <c r="K51" s="21">
        <v>1</v>
      </c>
      <c r="L51" s="21">
        <v>0.38081149619611199</v>
      </c>
      <c r="M51" s="21">
        <v>10.312662818568532</v>
      </c>
      <c r="N51" s="21">
        <v>0.92113840379475387</v>
      </c>
      <c r="O51" s="21">
        <f>VLOOKUP(A51,Hoja1!A:AV,48,FALSE)</f>
        <v>0.22118672453969029</v>
      </c>
      <c r="P51" s="24">
        <f t="shared" si="2"/>
        <v>0.22731138724196678</v>
      </c>
    </row>
    <row r="52" spans="1:16" x14ac:dyDescent="0.25">
      <c r="A52" s="21">
        <v>56</v>
      </c>
      <c r="B52" s="21" t="s">
        <v>68</v>
      </c>
      <c r="C52" s="22">
        <v>2887408.6561210002</v>
      </c>
      <c r="D52" s="21">
        <v>114276.175089</v>
      </c>
      <c r="E52" s="21">
        <v>3.9577416534631017E-2</v>
      </c>
      <c r="F52" s="21">
        <v>1.93092679063952</v>
      </c>
      <c r="G52" s="21">
        <v>1.2678690021821801E-2</v>
      </c>
      <c r="H52" s="21">
        <f t="shared" si="0"/>
        <v>3.2852734906428718E-2</v>
      </c>
      <c r="I52" s="21">
        <v>490</v>
      </c>
      <c r="J52" s="21">
        <f t="shared" si="1"/>
        <v>1.6970233810210824</v>
      </c>
      <c r="K52" s="21">
        <v>0.29130563719101182</v>
      </c>
      <c r="L52" s="21">
        <v>0.35374149659863902</v>
      </c>
      <c r="M52" s="21">
        <v>6.5246449703234246</v>
      </c>
      <c r="N52" s="21">
        <v>0.57544509946519729</v>
      </c>
      <c r="O52" s="21">
        <f>VLOOKUP(A52,Hoja1!A:AV,48,FALSE)</f>
        <v>9.8883689077033196E-2</v>
      </c>
      <c r="P52" s="24">
        <f t="shared" si="2"/>
        <v>0.22360596406624922</v>
      </c>
    </row>
    <row r="53" spans="1:16" x14ac:dyDescent="0.25">
      <c r="A53" s="21">
        <v>57</v>
      </c>
      <c r="B53" s="21" t="s">
        <v>91</v>
      </c>
      <c r="C53" s="22">
        <v>5357986.1238329997</v>
      </c>
      <c r="D53" s="21">
        <v>349845.87740599999</v>
      </c>
      <c r="E53" s="21">
        <v>6.5294285823145615E-2</v>
      </c>
      <c r="F53" s="21">
        <v>2.45487271604159</v>
      </c>
      <c r="G53" s="21">
        <v>8.5030306263828306E-2</v>
      </c>
      <c r="H53" s="21">
        <f t="shared" si="0"/>
        <v>7.0228290933316284E-2</v>
      </c>
      <c r="I53" s="21">
        <v>1775</v>
      </c>
      <c r="J53" s="21">
        <f t="shared" si="1"/>
        <v>3.3128118643394306</v>
      </c>
      <c r="K53" s="21">
        <v>0.58506226692044405</v>
      </c>
      <c r="L53" s="21">
        <v>0.36488262910798103</v>
      </c>
      <c r="M53" s="21">
        <v>6.9370746466769742</v>
      </c>
      <c r="N53" s="21">
        <v>0.61308330058620808</v>
      </c>
      <c r="O53" s="21">
        <f>VLOOKUP(A53,Hoja1!A:AV,48,FALSE)</f>
        <v>0.15622481879299452</v>
      </c>
      <c r="P53" s="24">
        <f t="shared" si="2"/>
        <v>0.25832433692529988</v>
      </c>
    </row>
    <row r="54" spans="1:16" x14ac:dyDescent="0.25">
      <c r="A54" s="21">
        <v>58</v>
      </c>
      <c r="B54" s="21" t="s">
        <v>81</v>
      </c>
      <c r="C54" s="22">
        <v>4930356.1903210003</v>
      </c>
      <c r="D54" s="21">
        <v>248909.021408</v>
      </c>
      <c r="E54" s="21">
        <v>5.0484997797247244E-2</v>
      </c>
      <c r="F54" s="21">
        <v>2.1585628525238798</v>
      </c>
      <c r="G54" s="21">
        <v>4.4112920528834802E-2</v>
      </c>
      <c r="H54" s="21">
        <f t="shared" si="0"/>
        <v>4.8891978480144135E-2</v>
      </c>
      <c r="I54" s="21">
        <v>1344</v>
      </c>
      <c r="J54" s="21">
        <f t="shared" si="1"/>
        <v>2.7259693785176529</v>
      </c>
      <c r="K54" s="21">
        <v>0.47837202089083242</v>
      </c>
      <c r="L54" s="21">
        <v>0.36743551587301598</v>
      </c>
      <c r="M54" s="21">
        <v>9.5757673765160956</v>
      </c>
      <c r="N54" s="21">
        <v>0.8538895600686055</v>
      </c>
      <c r="O54" s="21">
        <f>VLOOKUP(A54,Hoja1!A:AV,48,FALSE)</f>
        <v>0.1369316566791528</v>
      </c>
      <c r="P54" s="24">
        <f t="shared" si="2"/>
        <v>0.1817759293045404</v>
      </c>
    </row>
    <row r="55" spans="1:16" x14ac:dyDescent="0.25">
      <c r="A55" s="21">
        <v>59</v>
      </c>
      <c r="B55" s="21" t="s">
        <v>80</v>
      </c>
      <c r="C55" s="22">
        <v>2164934.2975010001</v>
      </c>
      <c r="D55" s="21">
        <v>159354.688284</v>
      </c>
      <c r="E55" s="21">
        <v>7.3607170650834219E-2</v>
      </c>
      <c r="F55" s="21">
        <v>1.9687054800853501</v>
      </c>
      <c r="G55" s="21">
        <v>1.7895543724450499E-2</v>
      </c>
      <c r="H55" s="21">
        <f t="shared" si="0"/>
        <v>5.9679263919238293E-2</v>
      </c>
      <c r="I55" s="21">
        <v>660</v>
      </c>
      <c r="J55" s="21">
        <f t="shared" si="1"/>
        <v>3.0485913626193781</v>
      </c>
      <c r="K55" s="21">
        <v>0.53702595220968374</v>
      </c>
      <c r="L55" s="21">
        <v>0.40075757575757598</v>
      </c>
      <c r="M55" s="21">
        <v>9.4044355814620637</v>
      </c>
      <c r="N55" s="21">
        <v>0.83825387493148784</v>
      </c>
      <c r="O55" s="21">
        <f>VLOOKUP(A55,Hoja1!A:AV,48,FALSE)</f>
        <v>0.17577814561182042</v>
      </c>
      <c r="P55" s="24">
        <f t="shared" si="2"/>
        <v>0.20800705111754347</v>
      </c>
    </row>
    <row r="56" spans="1:16" x14ac:dyDescent="0.25">
      <c r="A56" s="21">
        <v>60</v>
      </c>
      <c r="B56" s="21" t="s">
        <v>67</v>
      </c>
      <c r="C56" s="22">
        <v>4190395.1555040004</v>
      </c>
      <c r="D56" s="21">
        <v>0</v>
      </c>
      <c r="E56" s="21">
        <v>0</v>
      </c>
      <c r="H56" s="21">
        <f>(E56*0.75+G56*0.25)</f>
        <v>0</v>
      </c>
      <c r="I56" s="21">
        <v>65</v>
      </c>
      <c r="J56" s="21">
        <f t="shared" si="1"/>
        <v>0.15511663599224956</v>
      </c>
      <c r="K56" s="21">
        <v>1.0980994793181254E-2</v>
      </c>
      <c r="L56" s="21">
        <v>0.21538461538461501</v>
      </c>
      <c r="M56" s="21" t="e">
        <v>#N/A</v>
      </c>
      <c r="N56" s="21">
        <v>1</v>
      </c>
      <c r="O56" s="21">
        <f>VLOOKUP(A56,Hoja1!A:AV,48,FALSE)</f>
        <v>5.9456530722297399E-3</v>
      </c>
      <c r="P56" s="24">
        <f t="shared" si="2"/>
        <v>4.2557340827246576E-2</v>
      </c>
    </row>
    <row r="57" spans="1:16" x14ac:dyDescent="0.25">
      <c r="A57" s="21">
        <v>61</v>
      </c>
      <c r="B57" s="21" t="s">
        <v>128</v>
      </c>
      <c r="C57" s="22">
        <v>9254733.3795110006</v>
      </c>
      <c r="D57" s="21">
        <v>54856.281417999999</v>
      </c>
      <c r="E57" s="21">
        <v>5.9273756648080206E-3</v>
      </c>
      <c r="F57" s="21">
        <v>2.4685725273321699</v>
      </c>
      <c r="G57" s="21">
        <v>8.6922111202140995E-2</v>
      </c>
      <c r="H57" s="21">
        <f t="shared" si="0"/>
        <v>2.6176059549141265E-2</v>
      </c>
      <c r="I57" s="21">
        <v>459</v>
      </c>
      <c r="J57" s="21">
        <f t="shared" si="1"/>
        <v>0.49596242395937351</v>
      </c>
      <c r="K57" s="21">
        <v>7.2948084523308934E-2</v>
      </c>
      <c r="L57" s="21">
        <v>0.34749455337690599</v>
      </c>
      <c r="M57" s="21">
        <v>6.2953818006644555</v>
      </c>
      <c r="N57" s="21">
        <v>0.5545226155024584</v>
      </c>
      <c r="O57" s="21">
        <f>VLOOKUP(A57,Hoja1!A:AV,48,FALSE)</f>
        <v>1.9264604597552873E-2</v>
      </c>
      <c r="P57" s="24">
        <f t="shared" si="2"/>
        <v>0.19244399620193561</v>
      </c>
    </row>
    <row r="58" spans="1:16" x14ac:dyDescent="0.25">
      <c r="A58" s="21">
        <v>62</v>
      </c>
      <c r="B58" s="21" t="s">
        <v>125</v>
      </c>
      <c r="C58" s="22">
        <v>3272483.2472089999</v>
      </c>
      <c r="D58" s="21">
        <v>162942.48867600001</v>
      </c>
      <c r="E58" s="21">
        <v>4.9791695286742453E-2</v>
      </c>
      <c r="F58" s="21">
        <v>2.3891725865756999</v>
      </c>
      <c r="G58" s="21">
        <v>7.5957784990724503E-2</v>
      </c>
      <c r="H58" s="21">
        <f t="shared" si="0"/>
        <v>5.6333217712737964E-2</v>
      </c>
      <c r="I58" s="21">
        <v>346</v>
      </c>
      <c r="J58" s="21">
        <f t="shared" si="1"/>
        <v>1.0573010581340416</v>
      </c>
      <c r="K58" s="21">
        <v>0.1750016311443518</v>
      </c>
      <c r="L58" s="21">
        <v>0.399325626204239</v>
      </c>
      <c r="M58" s="21">
        <v>0.91958507071311202</v>
      </c>
      <c r="N58" s="21">
        <v>6.3929115305028206E-2</v>
      </c>
      <c r="O58" s="21">
        <f>VLOOKUP(A58,Hoja1!A:AV,48,FALSE)</f>
        <v>0.11015150184004452</v>
      </c>
      <c r="P58" s="24">
        <f t="shared" si="2"/>
        <v>0.36145005792175533</v>
      </c>
    </row>
    <row r="59" spans="1:16" x14ac:dyDescent="0.25">
      <c r="A59" s="21">
        <v>63</v>
      </c>
      <c r="B59" s="21" t="s">
        <v>64</v>
      </c>
      <c r="C59" s="22">
        <v>3167349.559721</v>
      </c>
      <c r="D59" s="21">
        <v>9194.9721860000009</v>
      </c>
      <c r="E59" s="21">
        <v>2.9030493832862426E-3</v>
      </c>
      <c r="F59" s="21">
        <v>4.5507279227371003</v>
      </c>
      <c r="G59" s="21">
        <v>0.37444664535889599</v>
      </c>
      <c r="H59" s="21">
        <f t="shared" si="0"/>
        <v>9.5788948377188682E-2</v>
      </c>
      <c r="I59" s="21">
        <v>30</v>
      </c>
      <c r="J59" s="21">
        <f t="shared" si="1"/>
        <v>9.4716416468545978E-2</v>
      </c>
      <c r="K59" s="21">
        <v>0</v>
      </c>
      <c r="L59" s="21">
        <v>0.32222222222222202</v>
      </c>
      <c r="M59" s="21">
        <v>1.9695242006115077</v>
      </c>
      <c r="N59" s="21">
        <v>0.15974622644341019</v>
      </c>
      <c r="O59" s="21">
        <f>VLOOKUP(A59,Hoja1!A:AV,48,FALSE)</f>
        <v>1.0007303352835333E-2</v>
      </c>
      <c r="P59" s="24">
        <f t="shared" si="2"/>
        <v>0.29692917298832011</v>
      </c>
    </row>
    <row r="60" spans="1:16" x14ac:dyDescent="0.25">
      <c r="A60" s="21">
        <v>64</v>
      </c>
      <c r="B60" s="21" t="s">
        <v>57</v>
      </c>
      <c r="C60" s="22">
        <v>6956743.7672600001</v>
      </c>
      <c r="D60" s="21">
        <v>4278.5884880000003</v>
      </c>
      <c r="E60" s="21">
        <v>6.1502746559906362E-4</v>
      </c>
      <c r="F60" s="21">
        <v>3.1081462586442901</v>
      </c>
      <c r="G60" s="21">
        <v>0.175240754258392</v>
      </c>
      <c r="H60" s="21">
        <f t="shared" si="0"/>
        <v>4.4271459163797301E-2</v>
      </c>
      <c r="I60" s="21">
        <v>129</v>
      </c>
      <c r="J60" s="21">
        <f t="shared" si="1"/>
        <v>0.18543158166483434</v>
      </c>
      <c r="K60" s="21">
        <v>1.6492369804915884E-2</v>
      </c>
      <c r="L60" s="21">
        <v>0.355297157622739</v>
      </c>
      <c r="M60" s="21">
        <v>1.5585048692440107</v>
      </c>
      <c r="N60" s="21">
        <v>0.12223673295736967</v>
      </c>
      <c r="O60" s="21">
        <f>VLOOKUP(A60,Hoja1!A:AV,48,FALSE)</f>
        <v>7.3935797087076021E-3</v>
      </c>
      <c r="P60" s="24">
        <f t="shared" si="2"/>
        <v>0.30000606664585461</v>
      </c>
    </row>
    <row r="61" spans="1:16" x14ac:dyDescent="0.25">
      <c r="A61" s="21">
        <v>65</v>
      </c>
      <c r="B61" s="21" t="s">
        <v>69</v>
      </c>
      <c r="C61" s="22">
        <v>3062641.9086589999</v>
      </c>
      <c r="D61" s="21">
        <v>194666.07390700001</v>
      </c>
      <c r="E61" s="21">
        <v>6.3561487014404491E-2</v>
      </c>
      <c r="F61" s="21">
        <v>3.1116955188598201</v>
      </c>
      <c r="G61" s="21">
        <v>0.17573087108268101</v>
      </c>
      <c r="H61" s="21">
        <f t="shared" si="0"/>
        <v>9.1603833031473625E-2</v>
      </c>
      <c r="I61" s="21">
        <v>597</v>
      </c>
      <c r="J61" s="21">
        <f t="shared" si="1"/>
        <v>1.9492974294908698</v>
      </c>
      <c r="K61" s="21">
        <v>0.33717004024362551</v>
      </c>
      <c r="L61" s="21">
        <v>0.34533780011166898</v>
      </c>
      <c r="M61" s="21">
        <v>1.3650241767419666</v>
      </c>
      <c r="N61" s="21">
        <v>0.10457974648197896</v>
      </c>
      <c r="O61" s="21">
        <f>VLOOKUP(A61,Hoja1!A:AV,48,FALSE)</f>
        <v>0.19824889363450224</v>
      </c>
      <c r="P61" s="24">
        <f t="shared" si="2"/>
        <v>0.38214221008216376</v>
      </c>
    </row>
    <row r="62" spans="1:16" x14ac:dyDescent="0.25">
      <c r="A62" s="21">
        <v>66</v>
      </c>
      <c r="B62" s="21" t="s">
        <v>90</v>
      </c>
      <c r="C62" s="22">
        <v>1786033.8432740001</v>
      </c>
      <c r="D62" s="21">
        <v>178510.69501200001</v>
      </c>
      <c r="E62" s="21">
        <v>9.9948103270411662E-2</v>
      </c>
      <c r="F62" s="21">
        <v>2.2289056571173398</v>
      </c>
      <c r="G62" s="21">
        <v>5.3826548131582698E-2</v>
      </c>
      <c r="H62" s="21">
        <f t="shared" si="0"/>
        <v>8.8417714485704429E-2</v>
      </c>
      <c r="I62" s="21">
        <v>997</v>
      </c>
      <c r="J62" s="21">
        <f t="shared" si="1"/>
        <v>5.5822010526541161</v>
      </c>
      <c r="K62" s="21">
        <v>0.99764604653412048</v>
      </c>
      <c r="L62" s="21">
        <v>0.34520227348712801</v>
      </c>
      <c r="M62" s="21">
        <v>4.3907803430860275</v>
      </c>
      <c r="N62" s="21">
        <v>0.38070929210267551</v>
      </c>
      <c r="O62" s="21">
        <f>VLOOKUP(A62,Hoja1!A:AV,48,FALSE)</f>
        <v>0.28609156329399277</v>
      </c>
      <c r="P62" s="24">
        <f t="shared" si="2"/>
        <v>0.37552830060647446</v>
      </c>
    </row>
    <row r="63" spans="1:16" x14ac:dyDescent="0.25">
      <c r="A63" s="21">
        <v>67</v>
      </c>
      <c r="B63" s="21" t="s">
        <v>63</v>
      </c>
      <c r="C63" s="22">
        <v>5863865.4988660002</v>
      </c>
      <c r="D63" s="21">
        <v>338228.688547</v>
      </c>
      <c r="E63" s="21">
        <v>5.7680158013926015E-2</v>
      </c>
      <c r="F63" s="21">
        <v>1.8664462265192601</v>
      </c>
      <c r="G63" s="21">
        <v>3.77457834900637E-3</v>
      </c>
      <c r="H63" s="21">
        <f t="shared" si="0"/>
        <v>4.4203763097696108E-2</v>
      </c>
      <c r="I63" s="21">
        <v>2652</v>
      </c>
      <c r="J63" s="21">
        <f t="shared" si="1"/>
        <v>4.5226139660141662</v>
      </c>
      <c r="K63" s="21">
        <v>0.80500899367127121</v>
      </c>
      <c r="L63" s="21">
        <v>0.37399446958270499</v>
      </c>
      <c r="M63" s="21">
        <v>8.4187959164137656</v>
      </c>
      <c r="N63" s="21">
        <v>0.74830471250959618</v>
      </c>
      <c r="O63" s="21">
        <f>VLOOKUP(A63,Hoja1!A:AV,48,FALSE)</f>
        <v>0.17893343372653817</v>
      </c>
      <c r="P63" s="24">
        <f t="shared" si="2"/>
        <v>0.23914514622987115</v>
      </c>
    </row>
    <row r="64" spans="1:16" x14ac:dyDescent="0.25">
      <c r="A64" s="21">
        <v>68</v>
      </c>
      <c r="B64" s="21" t="s">
        <v>56</v>
      </c>
      <c r="C64" s="22">
        <v>2108622.1096359999</v>
      </c>
      <c r="D64" s="21">
        <v>122822.56630599999</v>
      </c>
      <c r="E64" s="21">
        <v>5.8247784534139306E-2</v>
      </c>
      <c r="F64" s="21">
        <v>1.8594216868300999</v>
      </c>
      <c r="G64" s="21">
        <v>2.8045606902617599E-3</v>
      </c>
      <c r="H64" s="21">
        <f t="shared" si="0"/>
        <v>4.4386978573169915E-2</v>
      </c>
      <c r="I64" s="21">
        <v>945</v>
      </c>
      <c r="J64" s="21">
        <f t="shared" si="1"/>
        <v>4.4815995985318127</v>
      </c>
      <c r="K64" s="21">
        <v>0.79755242216671574</v>
      </c>
      <c r="L64" s="21">
        <v>0.361199294532628</v>
      </c>
      <c r="M64" s="21">
        <v>9.2081985425233199</v>
      </c>
      <c r="N64" s="21">
        <v>0.82034534515673774</v>
      </c>
      <c r="O64" s="21">
        <f>VLOOKUP(A64,Hoja1!A:AV,48,FALSE)</f>
        <v>0.16284823423847053</v>
      </c>
      <c r="P64" s="24">
        <f t="shared" si="2"/>
        <v>0.21429436102401317</v>
      </c>
    </row>
    <row r="65" spans="1:16" x14ac:dyDescent="0.25">
      <c r="A65" s="21">
        <v>69</v>
      </c>
      <c r="B65" s="21" t="s">
        <v>127</v>
      </c>
      <c r="C65" s="22">
        <v>5598956.4435320003</v>
      </c>
      <c r="D65" s="21">
        <v>365337.12848299998</v>
      </c>
      <c r="E65" s="21">
        <v>6.5250932413493404E-2</v>
      </c>
      <c r="F65" s="21">
        <v>2.00409699189108</v>
      </c>
      <c r="G65" s="21">
        <v>2.2782752415743499E-2</v>
      </c>
      <c r="H65" s="21">
        <f t="shared" si="0"/>
        <v>5.4633887414055934E-2</v>
      </c>
      <c r="I65" s="21">
        <v>2064</v>
      </c>
      <c r="J65" s="21">
        <f t="shared" si="1"/>
        <v>3.6864012442610874</v>
      </c>
      <c r="K65" s="21">
        <v>0.65298226900085998</v>
      </c>
      <c r="L65" s="21">
        <v>0.38250968992248102</v>
      </c>
      <c r="M65" s="21">
        <v>6.889877827061869</v>
      </c>
      <c r="N65" s="21">
        <v>0.60877613383562101</v>
      </c>
      <c r="O65" s="21">
        <f>VLOOKUP(A65,Hoja1!A:AV,48,FALSE)</f>
        <v>0.17296437684111787</v>
      </c>
      <c r="P65" s="24">
        <f t="shared" si="2"/>
        <v>0.26723749127790714</v>
      </c>
    </row>
    <row r="66" spans="1:16" x14ac:dyDescent="0.25">
      <c r="A66" s="21">
        <v>70</v>
      </c>
      <c r="B66" s="21" t="s">
        <v>88</v>
      </c>
      <c r="C66" s="22">
        <v>5374763.4443899998</v>
      </c>
      <c r="D66" s="21">
        <v>193437.890632</v>
      </c>
      <c r="E66" s="21">
        <v>3.59900287023616E-2</v>
      </c>
      <c r="F66" s="21">
        <v>1.8391120072053799</v>
      </c>
      <c r="G66" s="21">
        <v>0</v>
      </c>
      <c r="H66" s="21">
        <f t="shared" si="0"/>
        <v>2.6992521526771202E-2</v>
      </c>
      <c r="I66" s="21">
        <v>1332</v>
      </c>
      <c r="J66" s="21">
        <f t="shared" si="1"/>
        <v>2.4782486034623488</v>
      </c>
      <c r="K66" s="21">
        <v>0.43333542065169606</v>
      </c>
      <c r="L66" s="21">
        <v>0.38626126126126098</v>
      </c>
      <c r="M66" s="21">
        <v>9.5018262816932939</v>
      </c>
      <c r="N66" s="21">
        <v>0.84714171926661952</v>
      </c>
      <c r="O66" s="21">
        <f>VLOOKUP(A66,Hoja1!A:AV,48,FALSE)</f>
        <v>0.12185550853579437</v>
      </c>
      <c r="P66" s="24">
        <f t="shared" si="2"/>
        <v>0.17493402797620394</v>
      </c>
    </row>
    <row r="67" spans="1:16" x14ac:dyDescent="0.25">
      <c r="A67" s="21">
        <v>71</v>
      </c>
      <c r="B67" s="21" t="s">
        <v>58</v>
      </c>
      <c r="C67" s="22">
        <v>7263801.4887009999</v>
      </c>
      <c r="D67" s="21">
        <v>450736.09861300001</v>
      </c>
      <c r="E67" s="21">
        <v>6.2052370141740483E-2</v>
      </c>
      <c r="F67" s="21">
        <v>2.1057158300599101</v>
      </c>
      <c r="G67" s="21">
        <v>3.68152829226032E-2</v>
      </c>
      <c r="H67" s="21">
        <f t="shared" ref="H67:H75" si="3">(E67*0.75+G67*0.25)</f>
        <v>5.5743098336956162E-2</v>
      </c>
      <c r="I67" s="21">
        <v>1728</v>
      </c>
      <c r="J67" s="21">
        <f t="shared" ref="J67:J113" si="4">I67/(C67/10000)</f>
        <v>2.3789196368980363</v>
      </c>
      <c r="K67" s="21">
        <v>0.41527702826080842</v>
      </c>
      <c r="L67" s="21">
        <v>0.36766975308642003</v>
      </c>
      <c r="M67" s="21">
        <v>0.41567315604345689</v>
      </c>
      <c r="N67" s="21">
        <v>1.7942274204506829E-2</v>
      </c>
      <c r="O67" s="21">
        <f>VLOOKUP(A67,Hoja1!A:AV,48,FALSE)</f>
        <v>0.13230576678510092</v>
      </c>
      <c r="P67" s="24">
        <f t="shared" ref="P67:P113" si="5">(O67+H67+(1-N67)+(K67*0.25+L67*0.75))/4</f>
        <v>0.38741954069939188</v>
      </c>
    </row>
    <row r="68" spans="1:16" x14ac:dyDescent="0.25">
      <c r="A68" s="21">
        <v>72</v>
      </c>
      <c r="B68" s="21" t="s">
        <v>32</v>
      </c>
      <c r="C68" s="22">
        <v>4745041.5940619996</v>
      </c>
      <c r="D68" s="21">
        <v>229134.321704</v>
      </c>
      <c r="E68" s="21">
        <v>4.8289212467756103E-2</v>
      </c>
      <c r="F68" s="21">
        <v>3.6716962399733002</v>
      </c>
      <c r="G68" s="21">
        <v>0.253061288793548</v>
      </c>
      <c r="H68" s="21">
        <f t="shared" si="3"/>
        <v>9.9482231549204075E-2</v>
      </c>
      <c r="I68" s="21">
        <v>349</v>
      </c>
      <c r="J68" s="21">
        <f t="shared" si="4"/>
        <v>0.7355046169389593</v>
      </c>
      <c r="K68" s="21">
        <v>0.11649778673629123</v>
      </c>
      <c r="L68" s="21">
        <v>0.34718242597898802</v>
      </c>
      <c r="M68" s="21">
        <v>0.26335872844470309</v>
      </c>
      <c r="N68" s="21">
        <v>4.0421079742786609E-3</v>
      </c>
      <c r="O68" s="21">
        <f>VLOOKUP(A68,Hoja1!A:AV,48,FALSE)</f>
        <v>0.13153635501962249</v>
      </c>
      <c r="P68" s="24">
        <f t="shared" si="5"/>
        <v>0.37912193619071549</v>
      </c>
    </row>
    <row r="69" spans="1:16" x14ac:dyDescent="0.25">
      <c r="A69" s="21">
        <v>73</v>
      </c>
      <c r="B69" s="21" t="s">
        <v>95</v>
      </c>
      <c r="C69" s="22">
        <v>5550406.9751509996</v>
      </c>
      <c r="D69" s="21">
        <v>431457.098512</v>
      </c>
      <c r="E69" s="21">
        <v>7.7734317581326928E-2</v>
      </c>
      <c r="F69" s="21">
        <v>3.2931248894107199</v>
      </c>
      <c r="G69" s="21">
        <v>0.20078442633851001</v>
      </c>
      <c r="H69" s="21">
        <f t="shared" si="3"/>
        <v>0.1084968447706227</v>
      </c>
      <c r="I69" s="21">
        <v>1393</v>
      </c>
      <c r="J69" s="21">
        <f t="shared" si="4"/>
        <v>2.5097258745825628</v>
      </c>
      <c r="K69" s="21">
        <v>0.43905811094984931</v>
      </c>
      <c r="L69" s="21">
        <v>0.34218712610672403</v>
      </c>
      <c r="M69" s="21">
        <v>0.38232278793818791</v>
      </c>
      <c r="N69" s="21">
        <v>1.4898730215858894E-2</v>
      </c>
      <c r="O69" s="21">
        <f>VLOOKUP(A69,Hoja1!A:AV,48,FALSE)</f>
        <v>0.23313026844160759</v>
      </c>
      <c r="P69" s="24">
        <f t="shared" si="5"/>
        <v>0.42328331382846918</v>
      </c>
    </row>
    <row r="70" spans="1:16" x14ac:dyDescent="0.25">
      <c r="A70" s="21">
        <v>74</v>
      </c>
      <c r="B70" s="21" t="s">
        <v>96</v>
      </c>
      <c r="C70" s="22">
        <v>5876344.9717030004</v>
      </c>
      <c r="D70" s="21">
        <v>303186.10840199998</v>
      </c>
      <c r="E70" s="21">
        <v>5.1594334550126797E-2</v>
      </c>
      <c r="F70" s="21">
        <v>2.0349619889432602</v>
      </c>
      <c r="G70" s="21">
        <v>2.7044895346459201E-2</v>
      </c>
      <c r="H70" s="21">
        <f t="shared" si="3"/>
        <v>4.54569747492099E-2</v>
      </c>
      <c r="I70" s="21">
        <v>1067</v>
      </c>
      <c r="J70" s="21">
        <f t="shared" si="4"/>
        <v>1.8157545296234998</v>
      </c>
      <c r="K70" s="21">
        <v>0.31289142172743911</v>
      </c>
      <c r="L70" s="21">
        <v>0.33270852858481698</v>
      </c>
      <c r="M70" s="21">
        <v>0.4412207926346155</v>
      </c>
      <c r="N70" s="21">
        <v>2.0273743396263619E-2</v>
      </c>
      <c r="O70" s="21">
        <f>VLOOKUP(A70,Hoja1!A:AV,48,FALSE)</f>
        <v>0.10710857582293631</v>
      </c>
      <c r="P70" s="24">
        <f t="shared" si="5"/>
        <v>0.36501151476158877</v>
      </c>
    </row>
    <row r="71" spans="1:16" x14ac:dyDescent="0.25">
      <c r="A71" s="21">
        <v>75</v>
      </c>
      <c r="B71" s="21" t="s">
        <v>25</v>
      </c>
      <c r="C71" s="22">
        <v>4964574.3742660005</v>
      </c>
      <c r="D71" s="21">
        <v>507305.17565500003</v>
      </c>
      <c r="E71" s="21">
        <v>0.10218502884852114</v>
      </c>
      <c r="F71" s="21">
        <v>2.6090490249989098</v>
      </c>
      <c r="G71" s="21">
        <v>0.106320490228383</v>
      </c>
      <c r="H71" s="21">
        <f t="shared" si="3"/>
        <v>0.10321889419348659</v>
      </c>
      <c r="I71" s="21">
        <v>1132</v>
      </c>
      <c r="J71" s="21">
        <f t="shared" si="4"/>
        <v>2.2801551848387067</v>
      </c>
      <c r="K71" s="21">
        <v>0.39732126680220509</v>
      </c>
      <c r="L71" s="21">
        <v>0.344817432273263</v>
      </c>
      <c r="M71" s="21">
        <v>0.22046342904982999</v>
      </c>
      <c r="N71" s="21">
        <v>1.2749659120689521E-4</v>
      </c>
      <c r="O71" s="21">
        <f>VLOOKUP(A71,Hoja1!A:AV,48,FALSE)</f>
        <v>0.17579315014000471</v>
      </c>
      <c r="P71" s="24">
        <f t="shared" si="5"/>
        <v>0.40920698466194572</v>
      </c>
    </row>
    <row r="72" spans="1:16" x14ac:dyDescent="0.25">
      <c r="A72" s="21">
        <v>76</v>
      </c>
      <c r="B72" s="21" t="s">
        <v>60</v>
      </c>
      <c r="C72" s="22">
        <v>3599678.43163</v>
      </c>
      <c r="D72" s="21">
        <v>152288.63424499999</v>
      </c>
      <c r="E72" s="21">
        <v>4.2306177381528198E-2</v>
      </c>
      <c r="F72" s="21">
        <v>2.3934445305440799</v>
      </c>
      <c r="G72" s="21">
        <v>7.6547697108793902E-2</v>
      </c>
      <c r="H72" s="21">
        <f t="shared" si="3"/>
        <v>5.0866557313344621E-2</v>
      </c>
      <c r="I72" s="21">
        <v>422</v>
      </c>
      <c r="J72" s="21">
        <f t="shared" si="4"/>
        <v>1.1723269397953158</v>
      </c>
      <c r="K72" s="21">
        <v>0.1959137837418741</v>
      </c>
      <c r="L72" s="21">
        <v>0.36216429699842001</v>
      </c>
      <c r="M72" s="21">
        <v>0.30902823017295716</v>
      </c>
      <c r="N72" s="21">
        <v>8.2098921801631603E-3</v>
      </c>
      <c r="O72" s="21">
        <f>VLOOKUP(A72,Hoja1!A:AV,48,FALSE)</f>
        <v>7.6488976876681158E-2</v>
      </c>
      <c r="P72" s="24">
        <f t="shared" si="5"/>
        <v>0.35993682767353652</v>
      </c>
    </row>
    <row r="73" spans="1:16" x14ac:dyDescent="0.25">
      <c r="A73" s="21">
        <v>77</v>
      </c>
      <c r="B73" s="21" t="s">
        <v>122</v>
      </c>
      <c r="C73" s="22">
        <v>4915888.3333170004</v>
      </c>
      <c r="D73" s="21">
        <v>175741.96448</v>
      </c>
      <c r="E73" s="21">
        <v>3.5749787742110475E-2</v>
      </c>
      <c r="F73" s="21">
        <v>3.9461980646721999</v>
      </c>
      <c r="G73" s="21">
        <v>0.29096720563621598</v>
      </c>
      <c r="H73" s="21">
        <f t="shared" si="3"/>
        <v>9.9554142215636854E-2</v>
      </c>
      <c r="I73" s="21">
        <v>203</v>
      </c>
      <c r="J73" s="21">
        <f t="shared" si="4"/>
        <v>0.41294672750026762</v>
      </c>
      <c r="K73" s="21">
        <v>5.785550807643014E-2</v>
      </c>
      <c r="L73" s="21">
        <v>0.32676518883415401</v>
      </c>
      <c r="M73" s="21">
        <v>0.2190663543682165</v>
      </c>
      <c r="N73" s="21">
        <v>0</v>
      </c>
      <c r="O73" s="21">
        <f>VLOOKUP(A73,Hoja1!A:AV,48,FALSE)</f>
        <v>3.9250592178652878E-2</v>
      </c>
      <c r="P73" s="24">
        <f t="shared" si="5"/>
        <v>0.34958562575975316</v>
      </c>
    </row>
    <row r="74" spans="1:16" x14ac:dyDescent="0.25">
      <c r="A74" s="21">
        <v>78</v>
      </c>
      <c r="B74" s="21" t="s">
        <v>120</v>
      </c>
      <c r="C74" s="22">
        <v>3433737.9763810001</v>
      </c>
      <c r="D74" s="21">
        <v>52738.581714</v>
      </c>
      <c r="E74" s="21">
        <v>1.5358941793684563E-2</v>
      </c>
      <c r="F74" s="21">
        <v>3.7892982826157602</v>
      </c>
      <c r="G74" s="21">
        <v>0.26930093766955399</v>
      </c>
      <c r="H74" s="21">
        <f t="shared" si="3"/>
        <v>7.8844440762651916E-2</v>
      </c>
      <c r="I74" s="21">
        <v>92</v>
      </c>
      <c r="J74" s="21">
        <f t="shared" si="4"/>
        <v>0.26792958761799207</v>
      </c>
      <c r="K74" s="21">
        <v>3.1490828104623621E-2</v>
      </c>
      <c r="L74" s="21">
        <v>0.33333333333333298</v>
      </c>
      <c r="M74" s="21">
        <v>0.5353153181491892</v>
      </c>
      <c r="N74" s="21">
        <v>2.8860779874859958E-2</v>
      </c>
      <c r="O74" s="21">
        <f>VLOOKUP(A74,Hoja1!A:AV,48,FALSE)</f>
        <v>2.8583874833443781E-2</v>
      </c>
      <c r="P74" s="24">
        <f t="shared" si="5"/>
        <v>0.3341100606868479</v>
      </c>
    </row>
    <row r="75" spans="1:16" x14ac:dyDescent="0.25">
      <c r="A75" s="21">
        <v>79</v>
      </c>
      <c r="B75" s="21" t="s">
        <v>77</v>
      </c>
      <c r="C75" s="22">
        <v>3189343.870722</v>
      </c>
      <c r="D75" s="21">
        <v>192556.327709</v>
      </c>
      <c r="E75" s="21">
        <v>6.0374903276080208E-2</v>
      </c>
      <c r="F75" s="21">
        <v>3.8753678388970298</v>
      </c>
      <c r="G75" s="21">
        <v>0.28118627011374298</v>
      </c>
      <c r="H75" s="21">
        <f t="shared" si="3"/>
        <v>0.1155777449854959</v>
      </c>
      <c r="I75" s="21">
        <v>267</v>
      </c>
      <c r="J75" s="21">
        <f t="shared" si="4"/>
        <v>0.83716278589789328</v>
      </c>
      <c r="K75" s="21">
        <v>0.13497963718030009</v>
      </c>
      <c r="L75" s="21">
        <v>0.36516853932584298</v>
      </c>
      <c r="M75" s="21">
        <v>0.25652333557156148</v>
      </c>
      <c r="N75" s="21">
        <v>3.4183121941712049E-3</v>
      </c>
      <c r="O75" s="21">
        <f>VLOOKUP(A75,Hoja1!A:AV,48,FALSE)</f>
        <v>0.15697115793673494</v>
      </c>
      <c r="P75" s="24">
        <f t="shared" si="5"/>
        <v>0.39418797612937923</v>
      </c>
    </row>
    <row r="76" spans="1:16" x14ac:dyDescent="0.25">
      <c r="A76" s="21">
        <v>80</v>
      </c>
      <c r="B76" s="21" t="s">
        <v>62</v>
      </c>
      <c r="C76" s="22">
        <v>1845254.789908</v>
      </c>
      <c r="D76" s="21">
        <v>183712.105381</v>
      </c>
      <c r="E76" s="21">
        <v>9.9559207967241992E-2</v>
      </c>
      <c r="F76" s="21">
        <v>2.2586898034459599</v>
      </c>
      <c r="G76" s="21">
        <v>5.7939436543894503E-2</v>
      </c>
      <c r="H76" s="21">
        <f>(E76*0.75+G76*0.25)</f>
        <v>8.9154265111405118E-2</v>
      </c>
      <c r="I76" s="21">
        <v>609</v>
      </c>
      <c r="J76" s="21">
        <f t="shared" si="4"/>
        <v>3.3003572370098726</v>
      </c>
      <c r="K76" s="21">
        <v>0.58279796723849975</v>
      </c>
      <c r="L76" s="21">
        <v>0.37821565407772301</v>
      </c>
      <c r="M76" s="21">
        <v>0.74570843071022674</v>
      </c>
      <c r="N76" s="21">
        <v>4.8061188427079446E-2</v>
      </c>
      <c r="O76" s="21">
        <f>VLOOKUP(A76,Hoja1!A:AV,48,FALSE)</f>
        <v>0.17187592856175329</v>
      </c>
      <c r="P76" s="24">
        <f t="shared" si="5"/>
        <v>0.41058255940349903</v>
      </c>
    </row>
    <row r="77" spans="1:16" x14ac:dyDescent="0.25">
      <c r="A77" s="21">
        <v>81</v>
      </c>
      <c r="B77" s="21" t="s">
        <v>23</v>
      </c>
      <c r="C77" s="22">
        <v>1799021.038531</v>
      </c>
      <c r="D77" s="21">
        <v>204697.03437099999</v>
      </c>
      <c r="E77" s="21">
        <v>0.11378245722915303</v>
      </c>
      <c r="F77" s="21">
        <v>2.53390097361586</v>
      </c>
      <c r="G77" s="21">
        <v>9.5943306798951702E-2</v>
      </c>
      <c r="H77" s="21">
        <f t="shared" ref="H77:H113" si="6">(E77*0.75+G77*0.25)</f>
        <v>0.1093226696216027</v>
      </c>
      <c r="I77" s="21">
        <v>638</v>
      </c>
      <c r="J77" s="21">
        <f t="shared" si="4"/>
        <v>3.5463732015105403</v>
      </c>
      <c r="K77" s="21">
        <v>0.62752462628915284</v>
      </c>
      <c r="L77" s="21">
        <v>0.36859979101358398</v>
      </c>
      <c r="M77" s="21">
        <v>1.2862560543334394</v>
      </c>
      <c r="N77" s="21">
        <v>9.7391392677401836E-2</v>
      </c>
      <c r="O77" s="21">
        <f>VLOOKUP(A77,Hoja1!A:AV,48,FALSE)</f>
        <v>0.25162871182057633</v>
      </c>
      <c r="P77" s="24">
        <f t="shared" si="5"/>
        <v>0.42422274714931335</v>
      </c>
    </row>
    <row r="78" spans="1:16" x14ac:dyDescent="0.25">
      <c r="A78" s="21">
        <v>82</v>
      </c>
      <c r="B78" s="21" t="s">
        <v>39</v>
      </c>
      <c r="C78" s="22">
        <v>3173216.6152380002</v>
      </c>
      <c r="D78" s="21">
        <v>422910.17429400003</v>
      </c>
      <c r="E78" s="21">
        <v>0.13327491488074178</v>
      </c>
      <c r="F78" s="21">
        <v>2.4400849589930602</v>
      </c>
      <c r="G78" s="21">
        <v>8.2988267054851003E-2</v>
      </c>
      <c r="H78" s="21">
        <f t="shared" si="6"/>
        <v>0.12070325292426909</v>
      </c>
      <c r="I78" s="21">
        <v>1534</v>
      </c>
      <c r="J78" s="21">
        <f t="shared" si="4"/>
        <v>4.8342114201521218</v>
      </c>
      <c r="K78" s="21">
        <v>0.86165862257062686</v>
      </c>
      <c r="L78" s="21">
        <v>0.38820078226857901</v>
      </c>
      <c r="M78" s="21">
        <v>0.32155892786897627</v>
      </c>
      <c r="N78" s="21">
        <v>9.3534396674323696E-3</v>
      </c>
      <c r="O78" s="21">
        <f>VLOOKUP(A78,Hoja1!A:AV,48,FALSE)</f>
        <v>0.27848391570306202</v>
      </c>
      <c r="P78" s="24">
        <f t="shared" si="5"/>
        <v>0.47409974282599743</v>
      </c>
    </row>
    <row r="79" spans="1:16" x14ac:dyDescent="0.25">
      <c r="A79" s="21">
        <v>83</v>
      </c>
      <c r="B79" s="21" t="s">
        <v>19</v>
      </c>
      <c r="C79" s="22">
        <v>1472415.464894</v>
      </c>
      <c r="D79" s="21">
        <v>56611.109113999999</v>
      </c>
      <c r="E79" s="21">
        <v>3.8447782208043749E-2</v>
      </c>
      <c r="F79" s="21">
        <v>3.6239679937734102</v>
      </c>
      <c r="G79" s="21">
        <v>0.246470502253299</v>
      </c>
      <c r="H79" s="21">
        <f t="shared" si="6"/>
        <v>9.0453462219357558E-2</v>
      </c>
      <c r="I79" s="21">
        <v>51</v>
      </c>
      <c r="J79" s="21">
        <f t="shared" si="4"/>
        <v>0.34636963014831901</v>
      </c>
      <c r="K79" s="21">
        <v>4.5751532873492977E-2</v>
      </c>
      <c r="L79" s="21">
        <v>0.33660130718954201</v>
      </c>
      <c r="M79" s="21">
        <v>0.36092677502393955</v>
      </c>
      <c r="N79" s="21">
        <v>1.2946136880737473E-2</v>
      </c>
      <c r="O79" s="21">
        <f>VLOOKUP(A79,Hoja1!A:AV,48,FALSE)</f>
        <v>7.2518714635289611E-2</v>
      </c>
      <c r="P79" s="24">
        <f t="shared" si="5"/>
        <v>0.35347872589610985</v>
      </c>
    </row>
    <row r="80" spans="1:16" x14ac:dyDescent="0.25">
      <c r="A80" s="21">
        <v>84</v>
      </c>
      <c r="B80" s="21" t="s">
        <v>112</v>
      </c>
      <c r="C80" s="22">
        <v>4303798.5391840003</v>
      </c>
      <c r="D80" s="21">
        <v>473111.51149900001</v>
      </c>
      <c r="E80" s="21">
        <v>0.1099288238498036</v>
      </c>
      <c r="F80" s="21">
        <v>2.0657656708751202</v>
      </c>
      <c r="G80" s="21">
        <v>3.1298571281174199E-2</v>
      </c>
      <c r="H80" s="21">
        <f t="shared" si="6"/>
        <v>9.0271260707646239E-2</v>
      </c>
      <c r="I80" s="21">
        <v>1935</v>
      </c>
      <c r="J80" s="21">
        <f t="shared" si="4"/>
        <v>4.4960282931061073</v>
      </c>
      <c r="K80" s="21">
        <v>0.80017561495048617</v>
      </c>
      <c r="L80" s="21">
        <v>0.35813953488372102</v>
      </c>
      <c r="M80" s="21">
        <v>0.36287225619756369</v>
      </c>
      <c r="N80" s="21">
        <v>1.3123680874024792E-2</v>
      </c>
      <c r="O80" s="21">
        <f>VLOOKUP(A80,Hoja1!A:AV,48,FALSE)</f>
        <v>0.21373007223650631</v>
      </c>
      <c r="P80" s="24">
        <f t="shared" si="5"/>
        <v>0.43988155174263499</v>
      </c>
    </row>
    <row r="81" spans="1:16" x14ac:dyDescent="0.25">
      <c r="A81" s="21">
        <v>85</v>
      </c>
      <c r="B81" s="21" t="s">
        <v>113</v>
      </c>
      <c r="C81" s="22">
        <v>7146564.9200950004</v>
      </c>
      <c r="D81" s="21">
        <v>528676.15651899995</v>
      </c>
      <c r="E81" s="21">
        <v>7.3976261662781082E-2</v>
      </c>
      <c r="F81" s="21">
        <v>2.0186825110888802</v>
      </c>
      <c r="G81" s="21">
        <v>2.4796864629479502E-2</v>
      </c>
      <c r="H81" s="21">
        <f t="shared" si="6"/>
        <v>6.1681412404455682E-2</v>
      </c>
      <c r="I81" s="21">
        <v>2132</v>
      </c>
      <c r="J81" s="21">
        <f t="shared" si="4"/>
        <v>2.9832514275566937</v>
      </c>
      <c r="K81" s="21">
        <v>0.5251468979219992</v>
      </c>
      <c r="L81" s="21">
        <v>0.36538461538461497</v>
      </c>
      <c r="M81" s="21">
        <v>0.55558409886732218</v>
      </c>
      <c r="N81" s="21">
        <v>3.0710502358197427E-2</v>
      </c>
      <c r="O81" s="21">
        <f>VLOOKUP(A81,Hoja1!A:AV,48,FALSE)</f>
        <v>0.19302582922725312</v>
      </c>
      <c r="P81" s="24">
        <f t="shared" si="5"/>
        <v>0.40733048132311811</v>
      </c>
    </row>
    <row r="82" spans="1:16" x14ac:dyDescent="0.25">
      <c r="A82" s="21">
        <v>86</v>
      </c>
      <c r="B82" s="21" t="s">
        <v>38</v>
      </c>
      <c r="C82" s="22">
        <v>4610321.2129410002</v>
      </c>
      <c r="D82" s="21">
        <v>275646.77645599999</v>
      </c>
      <c r="E82" s="21">
        <v>5.9789061048993668E-2</v>
      </c>
      <c r="F82" s="21">
        <v>3.0718724579689098</v>
      </c>
      <c r="G82" s="21">
        <v>0.17023171042607199</v>
      </c>
      <c r="H82" s="21">
        <f t="shared" si="6"/>
        <v>8.739972339326324E-2</v>
      </c>
      <c r="I82" s="21">
        <v>690</v>
      </c>
      <c r="J82" s="21">
        <f t="shared" si="4"/>
        <v>1.4966419217454863</v>
      </c>
      <c r="K82" s="21">
        <v>0.2548755086532859</v>
      </c>
      <c r="L82" s="21">
        <v>0.35990338164251201</v>
      </c>
      <c r="M82" s="21">
        <v>0.26452327330261627</v>
      </c>
      <c r="N82" s="21">
        <v>4.1483839677137245E-3</v>
      </c>
      <c r="O82" s="21">
        <f>VLOOKUP(A82,Hoja1!A:AV,48,FALSE)</f>
        <v>0.1081556272531416</v>
      </c>
      <c r="P82" s="24">
        <f t="shared" si="5"/>
        <v>0.38126334501847414</v>
      </c>
    </row>
    <row r="83" spans="1:16" x14ac:dyDescent="0.25">
      <c r="A83" s="21">
        <v>87</v>
      </c>
      <c r="B83" s="21" t="s">
        <v>116</v>
      </c>
      <c r="C83" s="22">
        <v>5769039.1781879999</v>
      </c>
      <c r="D83" s="21">
        <v>116930.18273299999</v>
      </c>
      <c r="E83" s="21">
        <v>2.0268571441687911E-2</v>
      </c>
      <c r="F83" s="21">
        <v>3.5528299788348501</v>
      </c>
      <c r="G83" s="21">
        <v>0.236647064170251</v>
      </c>
      <c r="H83" s="21">
        <f t="shared" si="6"/>
        <v>7.4363194623828677E-2</v>
      </c>
      <c r="I83" s="21">
        <v>215</v>
      </c>
      <c r="J83" s="21">
        <f t="shared" si="4"/>
        <v>0.37267904300752114</v>
      </c>
      <c r="K83" s="21">
        <v>5.0534686443078555E-2</v>
      </c>
      <c r="L83" s="21">
        <v>0.35426356589147301</v>
      </c>
      <c r="M83" s="21">
        <v>0.33998330798585524</v>
      </c>
      <c r="N83" s="21">
        <v>1.1034842738375754E-2</v>
      </c>
      <c r="O83" s="21">
        <f>VLOOKUP(A83,Hoja1!A:AV,48,FALSE)</f>
        <v>3.9081993045268965E-2</v>
      </c>
      <c r="P83" s="24">
        <f t="shared" si="5"/>
        <v>0.34518542274002406</v>
      </c>
    </row>
    <row r="84" spans="1:16" x14ac:dyDescent="0.25">
      <c r="A84" s="21">
        <v>88</v>
      </c>
      <c r="B84" s="21" t="s">
        <v>30</v>
      </c>
      <c r="C84" s="22">
        <v>3359784.8590770001</v>
      </c>
      <c r="D84" s="21">
        <v>278000.156227</v>
      </c>
      <c r="E84" s="21">
        <v>8.2743439799705568E-2</v>
      </c>
      <c r="F84" s="21">
        <v>3.5453692678694502</v>
      </c>
      <c r="G84" s="21">
        <v>0.23561681568373499</v>
      </c>
      <c r="H84" s="21">
        <f t="shared" si="6"/>
        <v>0.12096178377071293</v>
      </c>
      <c r="I84" s="21">
        <v>346</v>
      </c>
      <c r="J84" s="21">
        <f t="shared" si="4"/>
        <v>1.0298278446764983</v>
      </c>
      <c r="K84" s="21">
        <v>0.17000689410021164</v>
      </c>
      <c r="L84" s="21">
        <v>0.35308285163776498</v>
      </c>
      <c r="M84" s="21">
        <v>4.2886376038069622</v>
      </c>
      <c r="N84" s="21">
        <v>0.37138777819507585</v>
      </c>
      <c r="O84" s="21">
        <f>VLOOKUP(A84,Hoja1!A:AV,48,FALSE)</f>
        <v>0.22752110216130184</v>
      </c>
      <c r="P84" s="24">
        <f t="shared" si="5"/>
        <v>0.3211022424975789</v>
      </c>
    </row>
    <row r="85" spans="1:16" x14ac:dyDescent="0.25">
      <c r="A85" s="21">
        <v>89</v>
      </c>
      <c r="B85" s="21" t="s">
        <v>36</v>
      </c>
      <c r="C85" s="22">
        <v>1130182.3433999999</v>
      </c>
      <c r="D85" s="21">
        <v>9443.6178380000001</v>
      </c>
      <c r="E85" s="21">
        <v>8.3558355810002833E-3</v>
      </c>
      <c r="F85" s="21">
        <v>2.0936843769272699</v>
      </c>
      <c r="G85" s="21">
        <v>3.5153861318421499E-2</v>
      </c>
      <c r="H85" s="21">
        <f t="shared" si="6"/>
        <v>1.5055342015355588E-2</v>
      </c>
      <c r="I85" s="21">
        <v>184</v>
      </c>
      <c r="J85" s="21">
        <f t="shared" si="4"/>
        <v>1.6280558714663778</v>
      </c>
      <c r="K85" s="21">
        <v>0.27876707575380244</v>
      </c>
      <c r="L85" s="21">
        <v>0.31884057971014501</v>
      </c>
      <c r="M85" s="21" t="e">
        <v>#N/A</v>
      </c>
      <c r="N85" s="21">
        <v>1</v>
      </c>
      <c r="O85" s="21">
        <f>VLOOKUP(A85,Hoja1!A:AV,48,FALSE)</f>
        <v>8.8695076203185341E-2</v>
      </c>
      <c r="P85" s="24">
        <f t="shared" si="5"/>
        <v>0.10314315548490008</v>
      </c>
    </row>
    <row r="86" spans="1:16" x14ac:dyDescent="0.25">
      <c r="A86" s="21">
        <v>90</v>
      </c>
      <c r="B86" s="21" t="s">
        <v>42</v>
      </c>
      <c r="C86" s="22">
        <v>2851990.0515720001</v>
      </c>
      <c r="D86" s="21">
        <v>165703.39606699999</v>
      </c>
      <c r="E86" s="21">
        <v>5.8100972678942292E-2</v>
      </c>
      <c r="F86" s="21">
        <v>2.5020776453906</v>
      </c>
      <c r="G86" s="21">
        <v>9.1548828056644493E-2</v>
      </c>
      <c r="H86" s="21">
        <f t="shared" si="6"/>
        <v>6.6462936523367849E-2</v>
      </c>
      <c r="I86" s="21">
        <v>432</v>
      </c>
      <c r="J86" s="21">
        <f t="shared" si="4"/>
        <v>1.5147317914446585</v>
      </c>
      <c r="K86" s="21">
        <v>0.2581643173123005</v>
      </c>
      <c r="L86" s="21">
        <v>0.33796296296296302</v>
      </c>
      <c r="M86" s="21">
        <v>7.0799912074052092</v>
      </c>
      <c r="N86" s="21">
        <v>0.62612582047413512</v>
      </c>
      <c r="O86" s="21">
        <f>VLOOKUP(A86,Hoja1!A:AV,48,FALSE)</f>
        <v>0.17278307663141723</v>
      </c>
      <c r="P86" s="24">
        <f t="shared" si="5"/>
        <v>0.23278337355773684</v>
      </c>
    </row>
    <row r="87" spans="1:16" x14ac:dyDescent="0.25">
      <c r="A87" s="21">
        <v>91</v>
      </c>
      <c r="B87" s="21" t="s">
        <v>22</v>
      </c>
      <c r="C87" s="22">
        <v>1461892.7367070001</v>
      </c>
      <c r="D87" s="21">
        <v>110563.443776</v>
      </c>
      <c r="E87" s="21">
        <v>7.5630339353796025E-2</v>
      </c>
      <c r="F87" s="21">
        <v>3.6429793583159702</v>
      </c>
      <c r="G87" s="21">
        <v>0.24909577880367001</v>
      </c>
      <c r="H87" s="21">
        <f t="shared" si="6"/>
        <v>0.11899669921626452</v>
      </c>
      <c r="I87" s="21">
        <v>220</v>
      </c>
      <c r="J87" s="21">
        <f t="shared" si="4"/>
        <v>1.5048983723358735</v>
      </c>
      <c r="K87" s="21">
        <v>0.25637656347822113</v>
      </c>
      <c r="L87" s="21">
        <v>0.38939393939393901</v>
      </c>
      <c r="M87" s="21">
        <v>4.663854874178111</v>
      </c>
      <c r="N87" s="21">
        <v>0.40562998697880964</v>
      </c>
      <c r="O87" s="21">
        <f>VLOOKUP(A87,Hoja1!A:AV,48,FALSE)</f>
        <v>0.49423841460349338</v>
      </c>
      <c r="P87" s="24">
        <f t="shared" si="5"/>
        <v>0.39093618056398949</v>
      </c>
    </row>
    <row r="88" spans="1:16" x14ac:dyDescent="0.25">
      <c r="A88" s="21">
        <v>92</v>
      </c>
      <c r="B88" s="21" t="s">
        <v>101</v>
      </c>
      <c r="C88" s="22">
        <v>858972.81450400001</v>
      </c>
      <c r="D88" s="21">
        <v>61579.418186000003</v>
      </c>
      <c r="E88" s="21">
        <v>7.1689600818808263E-2</v>
      </c>
      <c r="F88" s="21">
        <v>2.2735302630568799</v>
      </c>
      <c r="G88" s="21">
        <v>5.9988753442007201E-2</v>
      </c>
      <c r="H88" s="21">
        <f t="shared" si="6"/>
        <v>6.8764388974608001E-2</v>
      </c>
      <c r="I88" s="21">
        <v>211</v>
      </c>
      <c r="J88" s="21">
        <f t="shared" si="4"/>
        <v>2.4564223271936556</v>
      </c>
      <c r="K88" s="21">
        <v>0.42936731874824191</v>
      </c>
      <c r="L88" s="21">
        <v>0.36808846761453401</v>
      </c>
      <c r="M88" s="21">
        <v>6.429834566600749</v>
      </c>
      <c r="N88" s="21">
        <v>0.56679273216896209</v>
      </c>
      <c r="O88" s="21">
        <f>VLOOKUP(A88,Hoja1!A:AV,48,FALSE)</f>
        <v>0.2796949277840825</v>
      </c>
      <c r="P88" s="24">
        <f t="shared" si="5"/>
        <v>0.29126869124692234</v>
      </c>
    </row>
    <row r="89" spans="1:16" x14ac:dyDescent="0.25">
      <c r="A89" s="21">
        <v>93</v>
      </c>
      <c r="B89" s="21" t="s">
        <v>47</v>
      </c>
      <c r="C89" s="22">
        <v>1725738.601486</v>
      </c>
      <c r="D89" s="21">
        <v>209198.43856899999</v>
      </c>
      <c r="E89" s="21">
        <v>0.12122255270228253</v>
      </c>
      <c r="F89" s="21">
        <v>4.3173582251515104</v>
      </c>
      <c r="G89" s="21">
        <v>0.342220657936113</v>
      </c>
      <c r="H89" s="21">
        <f t="shared" si="6"/>
        <v>0.17647207901074013</v>
      </c>
      <c r="I89" s="21">
        <v>326</v>
      </c>
      <c r="J89" s="21">
        <f t="shared" si="4"/>
        <v>1.8890462305200089</v>
      </c>
      <c r="K89" s="21">
        <v>0.32621613796646071</v>
      </c>
      <c r="L89" s="21">
        <v>0.43558282208589</v>
      </c>
      <c r="M89" s="21">
        <v>1.9114908211781003</v>
      </c>
      <c r="N89" s="21">
        <v>0.15445011868957803</v>
      </c>
      <c r="O89" s="21">
        <f>VLOOKUP(A89,Hoja1!A:AV,48,FALSE)</f>
        <v>0.60603211981800764</v>
      </c>
      <c r="P89" s="24">
        <f t="shared" si="5"/>
        <v>0.50907380779880063</v>
      </c>
    </row>
    <row r="90" spans="1:16" x14ac:dyDescent="0.25">
      <c r="A90" s="21">
        <v>94</v>
      </c>
      <c r="B90" s="21" t="s">
        <v>102</v>
      </c>
      <c r="C90" s="22">
        <v>2060243.2107170001</v>
      </c>
      <c r="D90" s="21">
        <v>160899.09742999999</v>
      </c>
      <c r="E90" s="21">
        <v>7.809713755785383E-2</v>
      </c>
      <c r="F90" s="21">
        <v>2.8669612907905599</v>
      </c>
      <c r="G90" s="21">
        <v>0.14193555730681201</v>
      </c>
      <c r="H90" s="21">
        <f t="shared" si="6"/>
        <v>9.4056742495093382E-2</v>
      </c>
      <c r="I90" s="21">
        <v>345</v>
      </c>
      <c r="J90" s="21">
        <f t="shared" si="4"/>
        <v>1.6745595772643467</v>
      </c>
      <c r="K90" s="21">
        <v>0.28722163031102099</v>
      </c>
      <c r="L90" s="21">
        <v>0.37004830917874398</v>
      </c>
      <c r="M90" s="21">
        <v>5.1700125987102838</v>
      </c>
      <c r="N90" s="21">
        <v>0.45182177997326928</v>
      </c>
      <c r="O90" s="21">
        <f>VLOOKUP(A90,Hoja1!A:AV,48,FALSE)</f>
        <v>0.27566492637826934</v>
      </c>
      <c r="P90" s="24">
        <f t="shared" si="5"/>
        <v>0.31681038209047663</v>
      </c>
    </row>
    <row r="91" spans="1:16" x14ac:dyDescent="0.25">
      <c r="A91" s="21">
        <v>95</v>
      </c>
      <c r="B91" s="21" t="s">
        <v>115</v>
      </c>
      <c r="C91" s="22">
        <v>923683.06812099996</v>
      </c>
      <c r="D91" s="21">
        <v>86587.741259999995</v>
      </c>
      <c r="E91" s="21">
        <v>9.3741830123768424E-2</v>
      </c>
      <c r="F91" s="21">
        <v>2.58995453429592</v>
      </c>
      <c r="G91" s="21">
        <v>0.103683734798671</v>
      </c>
      <c r="H91" s="21">
        <f t="shared" si="6"/>
        <v>9.6227306292494069E-2</v>
      </c>
      <c r="I91" s="21">
        <v>196</v>
      </c>
      <c r="J91" s="21">
        <f t="shared" si="4"/>
        <v>2.1219399463358415</v>
      </c>
      <c r="K91" s="21">
        <v>0.36855712117654094</v>
      </c>
      <c r="L91" s="21">
        <v>0.34948979591836699</v>
      </c>
      <c r="M91" s="21">
        <v>2.5369685493384577</v>
      </c>
      <c r="N91" s="21">
        <v>0.21153101727416865</v>
      </c>
      <c r="O91" s="21">
        <f>VLOOKUP(A91,Hoja1!A:AV,48,FALSE)</f>
        <v>0.21994836065976112</v>
      </c>
      <c r="P91" s="24">
        <f t="shared" si="5"/>
        <v>0.3647253192277492</v>
      </c>
    </row>
    <row r="92" spans="1:16" x14ac:dyDescent="0.25">
      <c r="A92" s="21">
        <v>96</v>
      </c>
      <c r="B92" s="21" t="s">
        <v>100</v>
      </c>
      <c r="C92" s="22">
        <v>2001371.254244</v>
      </c>
      <c r="D92" s="21">
        <v>108107.19366</v>
      </c>
      <c r="E92" s="21">
        <v>5.4016561610322783E-2</v>
      </c>
      <c r="F92" s="21">
        <v>1.86765100115139</v>
      </c>
      <c r="G92" s="21">
        <v>3.9409455018289104E-3</v>
      </c>
      <c r="H92" s="21">
        <f t="shared" si="6"/>
        <v>4.1497657583199316E-2</v>
      </c>
      <c r="I92" s="21">
        <v>638</v>
      </c>
      <c r="J92" s="21">
        <f t="shared" si="4"/>
        <v>3.1878143480230947</v>
      </c>
      <c r="K92" s="21">
        <v>0.56233723236503796</v>
      </c>
      <c r="L92" s="21">
        <v>0.34012539184953</v>
      </c>
      <c r="M92" s="21">
        <v>10.797770282729021</v>
      </c>
      <c r="N92" s="21">
        <v>0.96540915672118521</v>
      </c>
      <c r="O92" s="21">
        <f>VLOOKUP(A92,Hoja1!A:AV,48,FALSE)</f>
        <v>0.16424429152180811</v>
      </c>
      <c r="P92" s="24">
        <f t="shared" si="5"/>
        <v>0.15900278609055729</v>
      </c>
    </row>
    <row r="93" spans="1:16" x14ac:dyDescent="0.25">
      <c r="A93" s="21">
        <v>97</v>
      </c>
      <c r="B93" s="21" t="s">
        <v>98</v>
      </c>
      <c r="C93" s="22">
        <v>4224476.0252870005</v>
      </c>
      <c r="D93" s="21">
        <v>476144.81177899998</v>
      </c>
      <c r="E93" s="21">
        <v>0.11271097502480248</v>
      </c>
      <c r="F93" s="21">
        <v>3.86906076888117</v>
      </c>
      <c r="G93" s="21">
        <v>0.280315327737297</v>
      </c>
      <c r="H93" s="21">
        <f t="shared" si="6"/>
        <v>0.15461206320292611</v>
      </c>
      <c r="I93" s="21">
        <v>671</v>
      </c>
      <c r="J93" s="21">
        <f t="shared" si="4"/>
        <v>1.5883626655317897</v>
      </c>
      <c r="K93" s="21">
        <v>0.27155069655635056</v>
      </c>
      <c r="L93" s="21">
        <v>0.38127173373075002</v>
      </c>
      <c r="M93" s="21">
        <v>1.0342625727950339</v>
      </c>
      <c r="N93" s="21">
        <v>7.4394547680254441E-2</v>
      </c>
      <c r="O93" s="21">
        <f>VLOOKUP(A93,Hoja1!A:AV,48,FALSE)</f>
        <v>0.53486036469986875</v>
      </c>
      <c r="P93" s="24">
        <f t="shared" si="5"/>
        <v>0.49222983866492265</v>
      </c>
    </row>
    <row r="94" spans="1:16" x14ac:dyDescent="0.25">
      <c r="A94" s="21">
        <v>98</v>
      </c>
      <c r="B94" s="21" t="s">
        <v>99</v>
      </c>
      <c r="C94" s="22">
        <v>4140271.154873</v>
      </c>
      <c r="D94" s="21">
        <v>563507.56848100002</v>
      </c>
      <c r="E94" s="21">
        <v>0.13610402493029114</v>
      </c>
      <c r="F94" s="21">
        <v>3.5773973630223099</v>
      </c>
      <c r="G94" s="21">
        <v>0.24003957066113901</v>
      </c>
      <c r="H94" s="21">
        <f t="shared" si="6"/>
        <v>0.1620879113630031</v>
      </c>
      <c r="I94" s="21">
        <v>862</v>
      </c>
      <c r="J94" s="21">
        <f t="shared" si="4"/>
        <v>2.081989241176744</v>
      </c>
      <c r="K94" s="21">
        <v>0.36129392761871282</v>
      </c>
      <c r="L94" s="21">
        <v>0.40931941221964402</v>
      </c>
      <c r="M94" s="21">
        <v>0.62075451591459163</v>
      </c>
      <c r="N94" s="21">
        <v>3.6657933895259204E-2</v>
      </c>
      <c r="O94" s="21">
        <f>VLOOKUP(A94,Hoja1!A:AV,48,FALSE)</f>
        <v>0.23492593034607695</v>
      </c>
      <c r="P94" s="24">
        <f t="shared" si="5"/>
        <v>0.439417237220808</v>
      </c>
    </row>
    <row r="95" spans="1:16" x14ac:dyDescent="0.25">
      <c r="A95" s="21">
        <v>99</v>
      </c>
      <c r="B95" s="21" t="s">
        <v>40</v>
      </c>
      <c r="C95" s="22">
        <v>1593025.3067910001</v>
      </c>
      <c r="D95" s="21">
        <v>162755.05194800001</v>
      </c>
      <c r="E95" s="21">
        <v>0.10216727333469346</v>
      </c>
      <c r="F95" s="21">
        <v>3.4324601225224201</v>
      </c>
      <c r="G95" s="21">
        <v>0.22002520830919101</v>
      </c>
      <c r="H95" s="21">
        <f t="shared" si="6"/>
        <v>0.13163175707831784</v>
      </c>
      <c r="I95" s="21">
        <v>249</v>
      </c>
      <c r="J95" s="21">
        <f t="shared" si="4"/>
        <v>1.5630636810258032</v>
      </c>
      <c r="K95" s="21">
        <v>0.2669512427907233</v>
      </c>
      <c r="L95" s="21">
        <v>0.394243641231593</v>
      </c>
      <c r="M95" s="21">
        <v>2.2957486964786313</v>
      </c>
      <c r="N95" s="21">
        <v>0.18951737020446585</v>
      </c>
      <c r="O95" s="21">
        <f>VLOOKUP(A95,Hoja1!A:AV,48,FALSE)</f>
        <v>0.35046753027650168</v>
      </c>
      <c r="P95" s="24">
        <f t="shared" si="5"/>
        <v>0.41375061469293228</v>
      </c>
    </row>
    <row r="96" spans="1:16" x14ac:dyDescent="0.25">
      <c r="A96" s="21">
        <v>100</v>
      </c>
      <c r="B96" s="21" t="s">
        <v>18</v>
      </c>
      <c r="C96" s="22">
        <v>2375681.1309420001</v>
      </c>
      <c r="D96" s="21">
        <v>296565.57483599999</v>
      </c>
      <c r="E96" s="21">
        <v>0.12483391435550377</v>
      </c>
      <c r="F96" s="21">
        <v>3.5045236869143102</v>
      </c>
      <c r="G96" s="21">
        <v>0.229976455380942</v>
      </c>
      <c r="H96" s="21">
        <f t="shared" si="6"/>
        <v>0.15111954961186333</v>
      </c>
      <c r="I96" s="21">
        <v>473</v>
      </c>
      <c r="J96" s="21">
        <f t="shared" si="4"/>
        <v>1.9910079422672646</v>
      </c>
      <c r="K96" s="21">
        <v>0.34475317366980068</v>
      </c>
      <c r="L96" s="21">
        <v>0.41402396053558799</v>
      </c>
      <c r="M96" s="21">
        <v>0.79890667251153136</v>
      </c>
      <c r="N96" s="21">
        <v>5.291604305806686E-2</v>
      </c>
      <c r="O96" s="21">
        <f>VLOOKUP(A96,Hoja1!A:AV,48,FALSE)</f>
        <v>0.34679577008202145</v>
      </c>
      <c r="P96" s="24">
        <f t="shared" si="5"/>
        <v>0.46042638511373979</v>
      </c>
    </row>
    <row r="97" spans="1:16" x14ac:dyDescent="0.25">
      <c r="A97" s="21">
        <v>101</v>
      </c>
      <c r="B97" s="21" t="s">
        <v>21</v>
      </c>
      <c r="C97" s="22">
        <v>2357007.9736310001</v>
      </c>
      <c r="D97" s="21">
        <v>307188.716449</v>
      </c>
      <c r="E97" s="21">
        <v>0.13032994367675896</v>
      </c>
      <c r="F97" s="21">
        <v>3.5079882341369699</v>
      </c>
      <c r="G97" s="21">
        <v>0.23045487420043001</v>
      </c>
      <c r="H97" s="21">
        <f t="shared" si="6"/>
        <v>0.15536117630767671</v>
      </c>
      <c r="I97" s="21">
        <v>574</v>
      </c>
      <c r="J97" s="21">
        <f t="shared" si="4"/>
        <v>2.435290870551218</v>
      </c>
      <c r="K97" s="21">
        <v>0.42552553775484869</v>
      </c>
      <c r="L97" s="21">
        <v>0.42770034843205601</v>
      </c>
      <c r="M97" s="21">
        <v>1.742931504816682</v>
      </c>
      <c r="N97" s="21">
        <v>0.13906744907636467</v>
      </c>
      <c r="O97" s="21">
        <f>VLOOKUP(A97,Hoja1!A:AV,48,FALSE)</f>
        <v>0.31213933086881007</v>
      </c>
      <c r="P97" s="24">
        <f t="shared" si="5"/>
        <v>0.43889742596571901</v>
      </c>
    </row>
    <row r="98" spans="1:16" x14ac:dyDescent="0.25">
      <c r="A98" s="21">
        <v>102</v>
      </c>
      <c r="B98" s="21" t="s">
        <v>45</v>
      </c>
      <c r="C98" s="22">
        <v>4509421.5387890004</v>
      </c>
      <c r="D98" s="21">
        <v>475405.28558500001</v>
      </c>
      <c r="E98" s="21">
        <v>0.10542489352474009</v>
      </c>
      <c r="F98" s="21">
        <v>3.4080427081018398</v>
      </c>
      <c r="G98" s="21">
        <v>0.21665341112148601</v>
      </c>
      <c r="H98" s="21">
        <f t="shared" si="6"/>
        <v>0.13323202292392655</v>
      </c>
      <c r="I98" s="21">
        <v>705</v>
      </c>
      <c r="J98" s="21">
        <f t="shared" si="4"/>
        <v>1.5633934284824631</v>
      </c>
      <c r="K98" s="21">
        <v>0.26701119216066266</v>
      </c>
      <c r="L98" s="21">
        <v>0.423640661938534</v>
      </c>
      <c r="M98" s="21">
        <v>1.1591085296793553</v>
      </c>
      <c r="N98" s="21">
        <v>8.5787950007416292E-2</v>
      </c>
      <c r="O98" s="21">
        <f>VLOOKUP(A98,Hoja1!A:AV,48,FALSE)</f>
        <v>0.27932403110908782</v>
      </c>
      <c r="P98" s="24">
        <f t="shared" si="5"/>
        <v>0.42781284962991606</v>
      </c>
    </row>
    <row r="99" spans="1:16" x14ac:dyDescent="0.25">
      <c r="A99" s="21">
        <v>103</v>
      </c>
      <c r="B99" s="21" t="s">
        <v>28</v>
      </c>
      <c r="C99" s="22">
        <v>1652469.0848360001</v>
      </c>
      <c r="D99" s="21">
        <v>51854.041140000001</v>
      </c>
      <c r="E99" s="21">
        <v>3.1379734492973148E-2</v>
      </c>
      <c r="F99" s="21">
        <v>4.8707578127447402</v>
      </c>
      <c r="G99" s="21">
        <v>0.41863952608420402</v>
      </c>
      <c r="H99" s="21">
        <f t="shared" si="6"/>
        <v>0.12819468239078086</v>
      </c>
      <c r="I99" s="21">
        <v>61</v>
      </c>
      <c r="J99" s="21">
        <f t="shared" si="4"/>
        <v>0.36914457619673996</v>
      </c>
      <c r="K99" s="21">
        <v>4.9892106632079214E-2</v>
      </c>
      <c r="L99" s="21">
        <v>0.35245901639344301</v>
      </c>
      <c r="M99" s="21">
        <v>0.48833769455709247</v>
      </c>
      <c r="N99" s="21">
        <v>2.4573616883633412E-2</v>
      </c>
      <c r="O99" s="21">
        <f>VLOOKUP(A99,Hoja1!A:AV,48,FALSE)</f>
        <v>5.4237886065932106E-2</v>
      </c>
      <c r="P99" s="24">
        <f t="shared" si="5"/>
        <v>0.35866906013154537</v>
      </c>
    </row>
    <row r="100" spans="1:16" x14ac:dyDescent="0.25">
      <c r="A100" s="21">
        <v>104</v>
      </c>
      <c r="B100" s="21" t="s">
        <v>54</v>
      </c>
      <c r="C100" s="22">
        <v>3986842.6583480001</v>
      </c>
      <c r="D100" s="21">
        <v>150429.42995699999</v>
      </c>
      <c r="E100" s="21">
        <v>3.7731468946239369E-2</v>
      </c>
      <c r="F100" s="21">
        <v>4.6156543442258302</v>
      </c>
      <c r="G100" s="21">
        <v>0.38341232541054299</v>
      </c>
      <c r="H100" s="21">
        <f t="shared" si="6"/>
        <v>0.12415168306231528</v>
      </c>
      <c r="I100" s="21">
        <v>191</v>
      </c>
      <c r="J100" s="21">
        <f t="shared" si="4"/>
        <v>0.47907584112974083</v>
      </c>
      <c r="K100" s="21">
        <v>6.9878038096506639E-2</v>
      </c>
      <c r="L100" s="21">
        <v>0.35427574171029702</v>
      </c>
      <c r="M100" s="21">
        <v>0.36472657419164695</v>
      </c>
      <c r="N100" s="21">
        <v>1.3292905344534972E-2</v>
      </c>
      <c r="O100" s="21">
        <f>VLOOKUP(A100,Hoja1!A:AV,48,FALSE)</f>
        <v>8.1483002502157648E-2</v>
      </c>
      <c r="P100" s="24">
        <f t="shared" si="5"/>
        <v>0.36887952400669682</v>
      </c>
    </row>
    <row r="101" spans="1:16" x14ac:dyDescent="0.25">
      <c r="A101" s="21">
        <v>105</v>
      </c>
      <c r="B101" s="21" t="s">
        <v>29</v>
      </c>
      <c r="C101" s="22">
        <v>1617052.1176410001</v>
      </c>
      <c r="D101" s="21">
        <v>47979.185145000003</v>
      </c>
      <c r="E101" s="21">
        <v>2.9670772278504759E-2</v>
      </c>
      <c r="F101" s="21">
        <v>4.3878343947995999</v>
      </c>
      <c r="G101" s="21">
        <v>0.35195270189975603</v>
      </c>
      <c r="H101" s="21">
        <f t="shared" si="6"/>
        <v>0.11024125468381757</v>
      </c>
      <c r="I101" s="21">
        <v>47</v>
      </c>
      <c r="J101" s="21">
        <f t="shared" si="4"/>
        <v>0.29065235119672511</v>
      </c>
      <c r="K101" s="21">
        <v>3.562191488729391E-2</v>
      </c>
      <c r="L101" s="21">
        <v>0.35815602836879401</v>
      </c>
      <c r="M101" s="21">
        <v>0.22286072892414141</v>
      </c>
      <c r="N101" s="21">
        <v>3.4627341545113039E-4</v>
      </c>
      <c r="O101" s="21">
        <f>VLOOKUP(A101,Hoja1!A:AV,48,FALSE)</f>
        <v>5.645811963190648E-2</v>
      </c>
      <c r="P101" s="24">
        <f t="shared" si="5"/>
        <v>0.36096890022467298</v>
      </c>
    </row>
    <row r="102" spans="1:16" x14ac:dyDescent="0.25">
      <c r="A102" s="21">
        <v>106</v>
      </c>
      <c r="B102" s="21" t="s">
        <v>37</v>
      </c>
      <c r="C102" s="22">
        <v>1928784.8239800001</v>
      </c>
      <c r="D102" s="21">
        <v>178780.06438200001</v>
      </c>
      <c r="E102" s="21">
        <v>9.2690517967209909E-2</v>
      </c>
      <c r="F102" s="21">
        <v>3.0286103598385701</v>
      </c>
      <c r="G102" s="21">
        <v>0.164257653619831</v>
      </c>
      <c r="H102" s="21">
        <f t="shared" si="6"/>
        <v>0.11058230188036519</v>
      </c>
      <c r="I102" s="21">
        <v>331</v>
      </c>
      <c r="J102" s="21">
        <f t="shared" si="4"/>
        <v>1.7161064100296559</v>
      </c>
      <c r="K102" s="21">
        <v>0.29477500607466356</v>
      </c>
      <c r="L102" s="21">
        <v>0.31772406847935503</v>
      </c>
      <c r="M102" s="21">
        <v>0.29606911423146143</v>
      </c>
      <c r="N102" s="21">
        <v>7.0272473800387612E-3</v>
      </c>
      <c r="O102" s="21">
        <f>VLOOKUP(A102,Hoja1!A:AV,48,FALSE)</f>
        <v>0.30895499427865353</v>
      </c>
      <c r="P102" s="24">
        <f t="shared" si="5"/>
        <v>0.43112421291429048</v>
      </c>
    </row>
    <row r="103" spans="1:16" x14ac:dyDescent="0.25">
      <c r="A103" s="21">
        <v>107</v>
      </c>
      <c r="B103" s="21" t="s">
        <v>20</v>
      </c>
      <c r="C103" s="22">
        <v>1739559.5405570001</v>
      </c>
      <c r="D103" s="21">
        <v>186604.06995500001</v>
      </c>
      <c r="E103" s="21">
        <v>0.10727087265736827</v>
      </c>
      <c r="F103" s="21">
        <v>3.4089583408945101</v>
      </c>
      <c r="G103" s="21">
        <v>0.216779850719968</v>
      </c>
      <c r="H103" s="21">
        <f t="shared" si="6"/>
        <v>0.13464811717301819</v>
      </c>
      <c r="I103" s="21">
        <v>317</v>
      </c>
      <c r="J103" s="21">
        <f t="shared" si="4"/>
        <v>1.8223003732226255</v>
      </c>
      <c r="K103" s="21">
        <v>0.31408148154917154</v>
      </c>
      <c r="L103" s="21">
        <v>0.38853838065194501</v>
      </c>
      <c r="M103" s="21">
        <v>0.61496389552834929</v>
      </c>
      <c r="N103" s="21">
        <v>3.6129483720092899E-2</v>
      </c>
      <c r="O103" s="21">
        <f>VLOOKUP(A103,Hoja1!A:AV,48,FALSE)</f>
        <v>0.19943907686548396</v>
      </c>
      <c r="P103" s="24">
        <f t="shared" si="5"/>
        <v>0.41697046654866521</v>
      </c>
    </row>
    <row r="104" spans="1:16" x14ac:dyDescent="0.25">
      <c r="A104" s="21">
        <v>108</v>
      </c>
      <c r="B104" s="21" t="s">
        <v>24</v>
      </c>
      <c r="C104" s="22">
        <v>3469535.2293989998</v>
      </c>
      <c r="D104" s="21">
        <v>355746.38575999998</v>
      </c>
      <c r="E104" s="21">
        <v>0.10253430567460274</v>
      </c>
      <c r="F104" s="21">
        <v>3.7266130695836499</v>
      </c>
      <c r="G104" s="21">
        <v>0.26064474576603403</v>
      </c>
      <c r="H104" s="21">
        <f t="shared" si="6"/>
        <v>0.14206191569746057</v>
      </c>
      <c r="I104" s="21">
        <v>450</v>
      </c>
      <c r="J104" s="21">
        <f t="shared" si="4"/>
        <v>1.2970036914078256</v>
      </c>
      <c r="K104" s="21">
        <v>0.21858050202673796</v>
      </c>
      <c r="L104" s="21">
        <v>0.401481481481481</v>
      </c>
      <c r="M104" s="21">
        <v>1.1483131180844381</v>
      </c>
      <c r="N104" s="21">
        <v>8.4802764177953155E-2</v>
      </c>
      <c r="O104" s="21">
        <f>VLOOKUP(A104,Hoja1!A:AV,48,FALSE)</f>
        <v>0.18373931354085493</v>
      </c>
      <c r="P104" s="24">
        <f t="shared" si="5"/>
        <v>0.3991886754195394</v>
      </c>
    </row>
    <row r="105" spans="1:16" x14ac:dyDescent="0.25">
      <c r="A105" s="21">
        <v>109</v>
      </c>
      <c r="B105" s="21" t="s">
        <v>41</v>
      </c>
      <c r="C105" s="22">
        <v>1805296.5692749999</v>
      </c>
      <c r="D105" s="21">
        <v>140601.596154</v>
      </c>
      <c r="E105" s="21">
        <v>7.7882824654380775E-2</v>
      </c>
      <c r="F105" s="21">
        <v>5.3156831158277704</v>
      </c>
      <c r="G105" s="21">
        <v>0.48007919614236599</v>
      </c>
      <c r="H105" s="21">
        <f t="shared" si="6"/>
        <v>0.17843191752637708</v>
      </c>
      <c r="I105" s="21">
        <v>191</v>
      </c>
      <c r="J105" s="21">
        <f t="shared" si="4"/>
        <v>1.057997911538185</v>
      </c>
      <c r="K105" s="21">
        <v>0.17512832180314164</v>
      </c>
      <c r="L105" s="21">
        <v>0.35514834205933699</v>
      </c>
      <c r="M105" s="21">
        <v>0.5229029512885891</v>
      </c>
      <c r="N105" s="21">
        <v>2.7728031222004644E-2</v>
      </c>
      <c r="O105" s="21">
        <f>VLOOKUP(A105,Hoja1!A:AV,48,FALSE)</f>
        <v>0.27188580037918919</v>
      </c>
      <c r="P105" s="24">
        <f t="shared" si="5"/>
        <v>0.43318325591971246</v>
      </c>
    </row>
    <row r="106" spans="1:16" x14ac:dyDescent="0.25">
      <c r="A106" s="21">
        <v>110</v>
      </c>
      <c r="B106" s="21" t="s">
        <v>53</v>
      </c>
      <c r="C106" s="22">
        <v>2257012.5381100001</v>
      </c>
      <c r="D106" s="21">
        <v>206974.83898</v>
      </c>
      <c r="E106" s="21">
        <v>9.1703008062737068E-2</v>
      </c>
      <c r="F106" s="21">
        <v>4.9301969084927402</v>
      </c>
      <c r="G106" s="21">
        <v>0.42684746212651697</v>
      </c>
      <c r="H106" s="21">
        <f t="shared" si="6"/>
        <v>0.17548912157868204</v>
      </c>
      <c r="I106" s="21">
        <v>241</v>
      </c>
      <c r="J106" s="21">
        <f t="shared" si="4"/>
        <v>1.0677831688157613</v>
      </c>
      <c r="K106" s="21">
        <v>0.17690731962901601</v>
      </c>
      <c r="L106" s="21">
        <v>0.35822959889349898</v>
      </c>
      <c r="M106" s="21">
        <v>0.38709016097758636</v>
      </c>
      <c r="N106" s="21">
        <v>1.5333799163521004E-2</v>
      </c>
      <c r="O106" s="21">
        <f>VLOOKUP(A106,Hoja1!A:AV,48,FALSE)</f>
        <v>0.29006006130949041</v>
      </c>
      <c r="P106" s="24">
        <f t="shared" si="5"/>
        <v>0.44077860320050749</v>
      </c>
    </row>
    <row r="107" spans="1:16" x14ac:dyDescent="0.25">
      <c r="A107" s="21">
        <v>111</v>
      </c>
      <c r="B107" s="21" t="s">
        <v>44</v>
      </c>
      <c r="C107" s="22">
        <v>3564474.2999089998</v>
      </c>
      <c r="D107" s="21">
        <v>235843.626536</v>
      </c>
      <c r="E107" s="21">
        <v>6.6165051755884746E-2</v>
      </c>
      <c r="F107" s="21">
        <v>3.75500737432092</v>
      </c>
      <c r="G107" s="21">
        <v>0.26456571115617999</v>
      </c>
      <c r="H107" s="21">
        <f t="shared" si="6"/>
        <v>0.11576521660595857</v>
      </c>
      <c r="I107" s="21">
        <v>321</v>
      </c>
      <c r="J107" s="21">
        <f t="shared" si="4"/>
        <v>0.90055355430166817</v>
      </c>
      <c r="K107" s="21">
        <v>0.14650432538949501</v>
      </c>
      <c r="L107" s="21">
        <v>0.38473520249221199</v>
      </c>
      <c r="M107" s="21">
        <v>0.47224559428791746</v>
      </c>
      <c r="N107" s="21">
        <v>2.3105056929980914E-2</v>
      </c>
      <c r="O107" s="21">
        <f>VLOOKUP(A107,Hoja1!A:AV,48,FALSE)</f>
        <v>0.10347102750914207</v>
      </c>
      <c r="P107" s="24">
        <f t="shared" si="5"/>
        <v>0.38032716760041313</v>
      </c>
    </row>
    <row r="108" spans="1:16" x14ac:dyDescent="0.25">
      <c r="A108" s="21">
        <v>112</v>
      </c>
      <c r="B108" s="21" t="s">
        <v>119</v>
      </c>
      <c r="C108" s="22">
        <v>4776034.4507259997</v>
      </c>
      <c r="D108" s="21">
        <v>291579.71170799999</v>
      </c>
      <c r="E108" s="21">
        <v>6.10505880382997E-2</v>
      </c>
      <c r="F108" s="21">
        <v>4.2628166033589601</v>
      </c>
      <c r="G108" s="21">
        <v>0.334689013356335</v>
      </c>
      <c r="H108" s="21">
        <f t="shared" si="6"/>
        <v>0.12946019436780853</v>
      </c>
      <c r="I108" s="21">
        <v>301</v>
      </c>
      <c r="J108" s="21">
        <f t="shared" si="4"/>
        <v>0.63022995982419117</v>
      </c>
      <c r="K108" s="21">
        <v>9.73584446817886E-2</v>
      </c>
      <c r="L108" s="21">
        <v>0.36489479512735301</v>
      </c>
      <c r="M108" s="21">
        <v>0.38953513300289733</v>
      </c>
      <c r="N108" s="21">
        <v>1.5556926533106826E-2</v>
      </c>
      <c r="O108" s="21">
        <f>VLOOKUP(A108,Hoja1!A:AV,48,FALSE)</f>
        <v>0.10359940723609665</v>
      </c>
      <c r="P108" s="24">
        <f t="shared" si="5"/>
        <v>0.3788783456466901</v>
      </c>
    </row>
    <row r="109" spans="1:16" x14ac:dyDescent="0.25">
      <c r="A109" s="21">
        <v>113</v>
      </c>
      <c r="B109" s="21" t="s">
        <v>85</v>
      </c>
      <c r="C109" s="22">
        <v>2772278.9457999999</v>
      </c>
      <c r="D109" s="21">
        <v>157718.11519099999</v>
      </c>
      <c r="E109" s="21">
        <v>5.6891142007893108E-2</v>
      </c>
      <c r="F109" s="21">
        <v>3.55931841713317</v>
      </c>
      <c r="G109" s="21">
        <v>0.23754305166630599</v>
      </c>
      <c r="H109" s="21">
        <f t="shared" si="6"/>
        <v>0.10205411942249633</v>
      </c>
      <c r="I109" s="21">
        <v>258</v>
      </c>
      <c r="J109" s="21">
        <f t="shared" si="4"/>
        <v>0.93064228039126351</v>
      </c>
      <c r="K109" s="21">
        <v>0.15197457280132171</v>
      </c>
      <c r="L109" s="21">
        <v>0.35012919896640798</v>
      </c>
      <c r="M109" s="21">
        <v>0.76553693480046814</v>
      </c>
      <c r="N109" s="21">
        <v>4.9870731405353218E-2</v>
      </c>
      <c r="O109" s="21">
        <f>VLOOKUP(A109,Hoja1!A:AV,48,FALSE)</f>
        <v>8.3241068590515763E-2</v>
      </c>
      <c r="P109" s="24">
        <f t="shared" si="5"/>
        <v>0.35900374975819882</v>
      </c>
    </row>
    <row r="110" spans="1:16" x14ac:dyDescent="0.25">
      <c r="A110" s="21">
        <v>114</v>
      </c>
      <c r="B110" s="21" t="s">
        <v>27</v>
      </c>
      <c r="C110" s="22">
        <v>2615813.655183</v>
      </c>
      <c r="D110" s="21">
        <v>235971.94842100001</v>
      </c>
      <c r="E110" s="21">
        <v>9.0209770085664456E-2</v>
      </c>
      <c r="F110" s="21">
        <v>3.0055947231799198</v>
      </c>
      <c r="G110" s="21">
        <v>0.16107942771834299</v>
      </c>
      <c r="H110" s="21">
        <f t="shared" si="6"/>
        <v>0.10792718449383409</v>
      </c>
      <c r="I110" s="21">
        <v>485</v>
      </c>
      <c r="J110" s="21">
        <f t="shared" si="4"/>
        <v>1.8541076083115324</v>
      </c>
      <c r="K110" s="21">
        <v>0.31986416057999373</v>
      </c>
      <c r="L110" s="21">
        <v>0.35773195876288699</v>
      </c>
      <c r="M110" s="21">
        <v>0.3024017561189058</v>
      </c>
      <c r="N110" s="21">
        <v>7.6051622650545698E-3</v>
      </c>
      <c r="O110" s="21">
        <f>VLOOKUP(A110,Hoja1!A:AV,48,FALSE)</f>
        <v>0.22392692433716765</v>
      </c>
      <c r="P110" s="24">
        <f t="shared" si="5"/>
        <v>0.4181284889457777</v>
      </c>
    </row>
    <row r="111" spans="1:16" x14ac:dyDescent="0.25">
      <c r="A111" s="21">
        <v>115</v>
      </c>
      <c r="B111" s="21" t="s">
        <v>74</v>
      </c>
      <c r="C111" s="22">
        <v>2721091.5524690002</v>
      </c>
      <c r="D111" s="21">
        <v>158224.79570399999</v>
      </c>
      <c r="E111" s="21">
        <v>5.8147545811324752E-2</v>
      </c>
      <c r="F111" s="21">
        <v>3.2403650380080999</v>
      </c>
      <c r="G111" s="21">
        <v>0.19349882617139599</v>
      </c>
      <c r="H111" s="21">
        <f t="shared" si="6"/>
        <v>9.198536590134257E-2</v>
      </c>
      <c r="I111" s="21">
        <v>269</v>
      </c>
      <c r="J111" s="21">
        <f t="shared" si="4"/>
        <v>0.98857386755664689</v>
      </c>
      <c r="K111" s="21">
        <v>0.16250676063176742</v>
      </c>
      <c r="L111" s="21">
        <v>0.34572490706319697</v>
      </c>
      <c r="M111" s="21">
        <v>0.26415865054967524</v>
      </c>
      <c r="N111" s="21">
        <v>4.1151086112218545E-3</v>
      </c>
      <c r="O111" s="21">
        <f>VLOOKUP(A111,Hoja1!A:AV,48,FALSE)</f>
        <v>0.12112120139069175</v>
      </c>
      <c r="P111" s="24">
        <f t="shared" si="5"/>
        <v>0.37722795728403802</v>
      </c>
    </row>
    <row r="112" spans="1:16" x14ac:dyDescent="0.25">
      <c r="A112" s="21">
        <v>116</v>
      </c>
      <c r="B112" s="21" t="s">
        <v>106</v>
      </c>
      <c r="C112" s="22">
        <v>2002441.402852</v>
      </c>
      <c r="D112" s="21">
        <v>117057.58152199999</v>
      </c>
      <c r="E112" s="21">
        <v>5.8457431690774768E-2</v>
      </c>
      <c r="F112" s="21">
        <v>3.06532433748901</v>
      </c>
      <c r="G112" s="21">
        <v>0.16932748142628601</v>
      </c>
      <c r="H112" s="21">
        <f t="shared" si="6"/>
        <v>8.6174944124652569E-2</v>
      </c>
      <c r="I112" s="21">
        <v>155</v>
      </c>
      <c r="J112" s="21">
        <f t="shared" si="4"/>
        <v>0.77405510982363579</v>
      </c>
      <c r="K112" s="21">
        <v>0.12350641625749809</v>
      </c>
      <c r="L112" s="21">
        <v>0.32795698924731198</v>
      </c>
      <c r="M112" s="21">
        <v>0.33957012329524294</v>
      </c>
      <c r="N112" s="21">
        <v>1.0997135634893566E-2</v>
      </c>
      <c r="O112" s="21">
        <f>VLOOKUP(A112,Hoja1!A:AV,48,FALSE)</f>
        <v>0.13292362155868842</v>
      </c>
      <c r="P112" s="24">
        <f t="shared" si="5"/>
        <v>0.37123644401207645</v>
      </c>
    </row>
    <row r="113" spans="1:16" x14ac:dyDescent="0.25">
      <c r="A113" s="21">
        <v>117</v>
      </c>
      <c r="B113" s="21" t="s">
        <v>121</v>
      </c>
      <c r="C113" s="22">
        <v>7430911.7846619999</v>
      </c>
      <c r="D113" s="21">
        <v>28900.031081000001</v>
      </c>
      <c r="E113" s="21">
        <v>3.8891635264264599E-3</v>
      </c>
      <c r="F113" s="21">
        <v>3.2433196922386398</v>
      </c>
      <c r="G113" s="21">
        <v>0.193906833942145</v>
      </c>
      <c r="H113" s="21">
        <f t="shared" si="6"/>
        <v>5.1393581130356095E-2</v>
      </c>
      <c r="I113" s="21">
        <v>108</v>
      </c>
      <c r="J113" s="21">
        <f t="shared" si="4"/>
        <v>0.1453388266873531</v>
      </c>
      <c r="K113" s="21">
        <v>9.2033510377036633E-3</v>
      </c>
      <c r="L113" s="21">
        <v>0.311728395061728</v>
      </c>
      <c r="M113" s="21">
        <v>0.6999059604870479</v>
      </c>
      <c r="N113" s="21">
        <v>4.3881269558628991E-2</v>
      </c>
      <c r="O113" s="21">
        <f>VLOOKUP(A113,Hoja1!A:AV,48,FALSE)</f>
        <v>1.4439949598212338E-2</v>
      </c>
      <c r="P113" s="24">
        <f t="shared" si="5"/>
        <v>0.31451234880641532</v>
      </c>
    </row>
    <row r="114" spans="1:16" x14ac:dyDescent="0.25">
      <c r="C114" s="23"/>
    </row>
    <row r="115" spans="1:16" x14ac:dyDescent="0.25">
      <c r="C115" s="23"/>
    </row>
    <row r="116" spans="1:16" x14ac:dyDescent="0.25">
      <c r="C116" s="23"/>
    </row>
    <row r="117" spans="1:16" x14ac:dyDescent="0.25">
      <c r="C117" s="23"/>
    </row>
    <row r="118" spans="1:16" x14ac:dyDescent="0.25">
      <c r="C118" s="23"/>
    </row>
  </sheetData>
  <conditionalFormatting sqref="C2:C1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6</vt:i4>
      </vt:variant>
    </vt:vector>
  </HeadingPairs>
  <TitlesOfParts>
    <vt:vector size="23" baseType="lpstr">
      <vt:lpstr>Hoja1</vt:lpstr>
      <vt:lpstr>1. Sub Calidad Ambiental</vt:lpstr>
      <vt:lpstr>1.2. PM10</vt:lpstr>
      <vt:lpstr>1.1. Arbolado</vt:lpstr>
      <vt:lpstr>1.3. Parques</vt:lpstr>
      <vt:lpstr>2. Sub Densidad</vt:lpstr>
      <vt:lpstr>2.1. AC</vt:lpstr>
      <vt:lpstr>2.2. Población</vt:lpstr>
      <vt:lpstr>3. Sub Confort</vt:lpstr>
      <vt:lpstr>4. Sub proximidad </vt:lpstr>
      <vt:lpstr>semaforos</vt:lpstr>
      <vt:lpstr>cestos y bancos</vt:lpstr>
      <vt:lpstr>luminarias</vt:lpstr>
      <vt:lpstr>puentes</vt:lpstr>
      <vt:lpstr>empleo 2016</vt:lpstr>
      <vt:lpstr>entropia</vt:lpstr>
      <vt:lpstr>upz datos</vt:lpstr>
      <vt:lpstr>'2. Sub Densidad'!acupz</vt:lpstr>
      <vt:lpstr>'2.1. AC'!acupz</vt:lpstr>
      <vt:lpstr>'3. Sub Confort'!anchoanden_upz_1</vt:lpstr>
      <vt:lpstr>'3. Sub Confort'!conectividad</vt:lpstr>
      <vt:lpstr>max</vt:lpstr>
      <vt:lpstr>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ycaballero</dc:creator>
  <cp:lastModifiedBy>Julian Alberto Gutierrez Lopez</cp:lastModifiedBy>
  <dcterms:created xsi:type="dcterms:W3CDTF">2017-05-31T18:53:07Z</dcterms:created>
  <dcterms:modified xsi:type="dcterms:W3CDTF">2017-11-09T21:37:50Z</dcterms:modified>
</cp:coreProperties>
</file>